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計算例１）損失水頭計算表" sheetId="1" r:id="rId1"/>
    <sheet name="（例１）立面図" sheetId="2" r:id="rId2"/>
    <sheet name="（計算例２）損失水頭計算表" sheetId="3" r:id="rId3"/>
    <sheet name="（例２）立面図" sheetId="4" r:id="rId4"/>
    <sheet name="表-4ウエストン" sheetId="5" r:id="rId5"/>
    <sheet name="表-5直管換算長" sheetId="6" r:id="rId6"/>
  </sheets>
  <definedNames>
    <definedName name="_xlnm.Print_Area" localSheetId="0">'（計算例１）損失水頭計算表'!$A$1:$H$49</definedName>
    <definedName name="_xlnm.Print_Area" localSheetId="2">'（計算例２）損失水頭計算表'!$A$1:$H$47</definedName>
    <definedName name="_xlnm.Print_Area" localSheetId="4">'表-4ウエストン'!$A$1:$G$71</definedName>
  </definedNames>
  <calcPr fullCalcOnLoad="1"/>
</workbook>
</file>

<file path=xl/sharedStrings.xml><?xml version="1.0" encoding="utf-8"?>
<sst xmlns="http://schemas.openxmlformats.org/spreadsheetml/2006/main" count="166" uniqueCount="88">
  <si>
    <t>口径</t>
  </si>
  <si>
    <t>流量</t>
  </si>
  <si>
    <t>給水栓</t>
  </si>
  <si>
    <t>逆止弁</t>
  </si>
  <si>
    <t>区間または器具名</t>
  </si>
  <si>
    <t>管延長</t>
  </si>
  <si>
    <t>動水勾配</t>
  </si>
  <si>
    <t>損失水頭</t>
  </si>
  <si>
    <t>小計</t>
  </si>
  <si>
    <t>安全率</t>
  </si>
  <si>
    <t>立ち上がり高</t>
  </si>
  <si>
    <t>合計</t>
  </si>
  <si>
    <t>直管換算長</t>
  </si>
  <si>
    <t>備考</t>
  </si>
  <si>
    <t>当該地周辺　消火栓水圧</t>
  </si>
  <si>
    <t>概算水圧</t>
  </si>
  <si>
    <t>給水管 ニ～ハ</t>
  </si>
  <si>
    <t>給水管 ハ～ロ</t>
  </si>
  <si>
    <t>給水管 ロ～イ</t>
  </si>
  <si>
    <t>メーター</t>
  </si>
  <si>
    <t>ボールタップ</t>
  </si>
  <si>
    <t>（例）</t>
  </si>
  <si>
    <t>立面図</t>
  </si>
  <si>
    <t>(㎜）</t>
  </si>
  <si>
    <t>(‰）</t>
  </si>
  <si>
    <t>(m)</t>
  </si>
  <si>
    <t>(m)</t>
  </si>
  <si>
    <t>＝</t>
  </si>
  <si>
    <t>ｍ</t>
  </si>
  <si>
    <t>種別</t>
  </si>
  <si>
    <t>一戸建て住宅</t>
  </si>
  <si>
    <t>集合住宅</t>
  </si>
  <si>
    <t>（L/min)</t>
  </si>
  <si>
    <t>蒲  郡  市</t>
  </si>
  <si>
    <t>給水担当者記入欄</t>
  </si>
  <si>
    <t>－当該地盤高</t>
  </si>
  <si>
    <t>判定</t>
  </si>
  <si>
    <t>一戸建て小規模店舗付き住宅</t>
  </si>
  <si>
    <t>事務所ビル・倉庫等</t>
  </si>
  <si>
    <t>給水管 A～ホ</t>
  </si>
  <si>
    <t>給水管 ホ～ニ</t>
  </si>
  <si>
    <t>使用水量</t>
  </si>
  <si>
    <t>給水栓名</t>
  </si>
  <si>
    <t>台所</t>
  </si>
  <si>
    <t>洗濯機</t>
  </si>
  <si>
    <t>洗面器</t>
  </si>
  <si>
    <t>浴槽（和式）</t>
  </si>
  <si>
    <t>浴槽（洋式）</t>
  </si>
  <si>
    <t>小便器（洗浄水槽）</t>
  </si>
  <si>
    <t>小便器（洗浄弁）</t>
  </si>
  <si>
    <t>大便器（洗浄水槽）</t>
  </si>
  <si>
    <t>大便器（洗浄弁）</t>
  </si>
  <si>
    <t>手洗器</t>
  </si>
  <si>
    <t>集合住宅給水使用量</t>
  </si>
  <si>
    <t>シャワー</t>
  </si>
  <si>
    <t>⇒</t>
  </si>
  <si>
    <t>計算用非表示</t>
  </si>
  <si>
    <r>
      <t>表-</t>
    </r>
    <r>
      <rPr>
        <sz val="11"/>
        <rFont val="ＭＳ Ｐゴシック"/>
        <family val="3"/>
      </rPr>
      <t>4</t>
    </r>
    <r>
      <rPr>
        <sz val="11"/>
        <rFont val="ＭＳ Ｐゴシック"/>
        <family val="3"/>
      </rPr>
      <t>　ウエストン公式による動水勾配代表値</t>
    </r>
  </si>
  <si>
    <r>
      <t>表-</t>
    </r>
    <r>
      <rPr>
        <sz val="11"/>
        <rFont val="ＭＳ Ｐゴシック"/>
        <family val="3"/>
      </rPr>
      <t>5</t>
    </r>
    <r>
      <rPr>
        <sz val="11"/>
        <rFont val="ＭＳ Ｐゴシック"/>
        <family val="3"/>
      </rPr>
      <t>　水栓類の直管換算長</t>
    </r>
  </si>
  <si>
    <t>⇒</t>
  </si>
  <si>
    <t>シャワー</t>
  </si>
  <si>
    <t>(㎜）</t>
  </si>
  <si>
    <t>（L/min)</t>
  </si>
  <si>
    <t>(‰）</t>
  </si>
  <si>
    <t>(m)</t>
  </si>
  <si>
    <t>(m)</t>
  </si>
  <si>
    <t>メーター</t>
  </si>
  <si>
    <t>損　失　水　頭　計　算　表　（例２）</t>
  </si>
  <si>
    <t>損　失　水　頭　計　算　表　(例１）</t>
  </si>
  <si>
    <t>配水ﾌﾞﾛｯｸLWL</t>
  </si>
  <si>
    <t>×</t>
  </si>
  <si>
    <t>乙止水栓</t>
  </si>
  <si>
    <t>丙止水栓</t>
  </si>
  <si>
    <t>×</t>
  </si>
  <si>
    <t>×</t>
  </si>
  <si>
    <t>砲金製仕切弁</t>
  </si>
  <si>
    <t>分岐(チーズ)</t>
  </si>
  <si>
    <t>割丁字管</t>
  </si>
  <si>
    <t>サドル分水栓</t>
  </si>
  <si>
    <t>この表は一般的な器具の直管換算長を参考として掲載しているものであり、水理計算あたっては実際に使用する器具の直管換算長を確認すること。</t>
  </si>
  <si>
    <t>0.5+7.0+0.9</t>
  </si>
  <si>
    <t>散水栓</t>
  </si>
  <si>
    <t>丙止水栓</t>
  </si>
  <si>
    <t>給水管　A～ニ</t>
  </si>
  <si>
    <t>給水管　ニ～ハ</t>
  </si>
  <si>
    <t>給水管ハ～ロ</t>
  </si>
  <si>
    <t>給水管ロ～イ</t>
  </si>
  <si>
    <t>0.5+3.5+3.5+0.9</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</si>
</sst>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0.00_ "/>
    <numFmt numFmtId="180" formatCode="0_ "/>
    <numFmt numFmtId="181" formatCode="0.000_ "/>
    <numFmt numFmtId="182" formatCode="#,##0.0_);[Red]\(#,##0.0\)"/>
    <numFmt numFmtId="183" formatCode="&quot;= &quot;#,##0.00_ &quot;MPa&quot;"/>
    <numFmt numFmtId="184" formatCode="&quot;= &quot;#,##0.000_ &quot;MPa&quot;"/>
    <numFmt numFmtId="185" formatCode="&quot;設計水圧 &quot;#,##0.00_ &quot;MPa&quot;"/>
    <numFmt numFmtId="186" formatCode="&quot;≧&quot;0.00&quot;MPa&quot;"/>
    <numFmt numFmtId="187" formatCode="&quot;MPa ≧&quot;0.00&quot;MPa&quot;"/>
    <numFmt numFmtId="188" formatCode="&quot;～&quot;General"/>
  </numFmts>
  <fonts count="57">
    <font>
      <sz val="11"/>
      <name val="ＭＳ Ｐゴシック"/>
      <family val="3"/>
    </font>
    <font>
      <sz val="6"/>
      <name val="ＭＳ Ｐゴシック"/>
      <family val="3"/>
    </font>
    <font>
      <sz val="9"/>
      <name val="ＭＳ Ｐゴシック"/>
      <family val="3"/>
    </font>
    <font>
      <sz val="11"/>
      <name val="ＭＳ Ｐ明朝"/>
      <family val="1"/>
    </font>
    <font>
      <sz val="9"/>
      <name val="ＭＳ Ｐ明朝"/>
      <family val="1"/>
    </font>
    <font>
      <sz val="14"/>
      <name val="ＭＳ Ｐ明朝"/>
      <family val="1"/>
    </font>
    <font>
      <b/>
      <sz val="12"/>
      <name val="ＭＳ Ｐ明朝"/>
      <family val="1"/>
    </font>
    <font>
      <sz val="12"/>
      <name val="ＭＳ Ｐ明朝"/>
      <family val="1"/>
    </font>
    <font>
      <sz val="10"/>
      <name val="ＭＳ Ｐ明朝"/>
      <family val="1"/>
    </font>
    <font>
      <b/>
      <sz val="14"/>
      <name val="ＭＳ Ｐ明朝"/>
      <family val="1"/>
    </font>
    <font>
      <sz val="10"/>
      <name val="ＭＳ Ｐゴシック"/>
      <family val="3"/>
    </font>
    <font>
      <sz val="12"/>
      <color indexed="10"/>
      <name val="ＭＳ Ｐ明朝"/>
      <family val="1"/>
    </font>
    <font>
      <sz val="11"/>
      <color indexed="10"/>
      <name val="ＭＳ Ｐゴシック"/>
      <family val="3"/>
    </font>
    <font>
      <sz val="10"/>
      <color indexed="10"/>
      <name val="ＭＳ Ｐ明朝"/>
      <family val="1"/>
    </font>
    <font>
      <sz val="12"/>
      <name val="ＭＳ Ｐゴシック"/>
      <family val="3"/>
    </font>
    <font>
      <b/>
      <sz val="11"/>
      <name val="ＭＳ Ｐゴシック"/>
      <family val="3"/>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1"/>
      <color indexed="8"/>
      <name val="ＭＳ Ｐ明朝"/>
      <family val="1"/>
    </font>
    <font>
      <i/>
      <sz val="9"/>
      <color indexed="8"/>
      <name val="ＭＳ Ｐゴシック"/>
      <family val="3"/>
    </font>
    <font>
      <sz val="6"/>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color indexed="63"/>
      </top>
      <bottom style="hair"/>
    </border>
    <border>
      <left style="hair"/>
      <right style="thin"/>
      <top>
        <color indexed="63"/>
      </top>
      <bottom style="hair"/>
    </border>
    <border>
      <left style="hair"/>
      <right style="hair"/>
      <top style="thin"/>
      <bottom style="double"/>
    </border>
    <border>
      <left style="hair"/>
      <right style="thin"/>
      <top style="thin"/>
      <bottom style="double"/>
    </border>
    <border>
      <left style="thin"/>
      <right style="hair"/>
      <top style="thin"/>
      <bottom style="double"/>
    </border>
    <border>
      <left style="hair"/>
      <right style="hair"/>
      <top>
        <color indexed="63"/>
      </top>
      <bottom style="hair"/>
    </border>
    <border>
      <left style="hair"/>
      <right style="hair"/>
      <top style="hair"/>
      <bottom style="hair"/>
    </border>
    <border>
      <left style="hair"/>
      <right style="hair"/>
      <top style="hair"/>
      <bottom style="thin"/>
    </border>
    <border>
      <left style="thin"/>
      <right style="thin"/>
      <top style="thin"/>
      <bottom style="thin"/>
    </border>
    <border>
      <left style="hair"/>
      <right style="hair"/>
      <top>
        <color indexed="63"/>
      </top>
      <bottom style="double"/>
    </border>
    <border>
      <left style="hair"/>
      <right style="hair"/>
      <top style="thin"/>
      <bottom style="thin"/>
    </border>
    <border>
      <left style="thin"/>
      <right>
        <color indexed="63"/>
      </right>
      <top style="thin"/>
      <bottom style="thin"/>
    </border>
    <border>
      <left style="hair"/>
      <right style="hair"/>
      <top style="hair"/>
      <bottom style="double"/>
    </border>
    <border>
      <left style="thin"/>
      <right style="hair"/>
      <top style="thin"/>
      <bottom style="thin"/>
    </border>
    <border>
      <left style="hair"/>
      <right style="thin"/>
      <top style="thin"/>
      <bottom style="thin"/>
    </border>
    <border>
      <left style="hair"/>
      <right style="thin"/>
      <top style="thin"/>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right style="hair"/>
      <top style="thin"/>
      <bottom style="hair"/>
    </border>
    <border>
      <left style="hair"/>
      <right style="hair"/>
      <top style="thin"/>
      <bottom style="hair"/>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hair"/>
      <top>
        <color indexed="63"/>
      </top>
      <bottom style="thin"/>
    </border>
    <border>
      <left style="hair"/>
      <right style="hair"/>
      <top>
        <color indexed="63"/>
      </top>
      <bottom style="thin"/>
    </border>
    <border>
      <left style="thin"/>
      <right style="thin"/>
      <top style="thin"/>
      <bottom>
        <color indexed="63"/>
      </bottom>
    </border>
    <border diagonalDown="1">
      <left style="thin"/>
      <right>
        <color indexed="63"/>
      </right>
      <top style="thin"/>
      <bottom>
        <color indexed="63"/>
      </bottom>
      <diagonal style="hair"/>
    </border>
    <border>
      <left>
        <color indexed="63"/>
      </left>
      <right style="thin"/>
      <top style="thin"/>
      <bottom>
        <color indexed="63"/>
      </bottom>
    </border>
    <border>
      <left style="thin"/>
      <right>
        <color indexed="63"/>
      </right>
      <top>
        <color indexed="63"/>
      </top>
      <bottom style="double"/>
    </border>
    <border diagonalDown="1">
      <left>
        <color indexed="63"/>
      </left>
      <right style="thin"/>
      <top>
        <color indexed="63"/>
      </top>
      <bottom style="double"/>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medium"/>
      <right>
        <color indexed="63"/>
      </right>
      <top style="medium"/>
      <bottom>
        <color indexed="63"/>
      </bottom>
    </border>
    <border>
      <left>
        <color indexed="63"/>
      </left>
      <right style="hair"/>
      <top style="medium"/>
      <bottom>
        <color indexed="63"/>
      </bottom>
    </border>
    <border>
      <left>
        <color indexed="63"/>
      </left>
      <right style="hair"/>
      <top style="thin"/>
      <bottom style="hair"/>
    </border>
    <border>
      <left style="medium"/>
      <right>
        <color indexed="63"/>
      </right>
      <top style="hair"/>
      <bottom>
        <color indexed="63"/>
      </bottom>
    </border>
    <border>
      <left>
        <color indexed="63"/>
      </left>
      <right style="hair"/>
      <top style="hair"/>
      <bottom>
        <color indexed="63"/>
      </bottom>
    </border>
    <border>
      <left style="medium"/>
      <right>
        <color indexed="63"/>
      </right>
      <top>
        <color indexed="63"/>
      </top>
      <bottom style="medium"/>
    </border>
    <border>
      <left>
        <color indexed="63"/>
      </left>
      <right style="hair"/>
      <top>
        <color indexed="63"/>
      </top>
      <bottom style="medium"/>
    </border>
    <border>
      <left style="thin"/>
      <right style="hair"/>
      <top style="double"/>
      <bottom style="hair"/>
    </border>
    <border>
      <left style="hair"/>
      <right style="hair"/>
      <top style="double"/>
      <bottom style="hair"/>
    </border>
    <border>
      <left>
        <color indexed="63"/>
      </left>
      <right style="thin"/>
      <top style="hair"/>
      <bottom style="thin"/>
    </border>
    <border>
      <left>
        <color indexed="63"/>
      </left>
      <right style="thin"/>
      <top style="hair"/>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thin"/>
      <right style="thin"/>
      <top>
        <color indexed="63"/>
      </top>
      <bottom>
        <color indexed="63"/>
      </bottom>
    </border>
    <border>
      <left style="thin"/>
      <right style="thin"/>
      <top>
        <color indexed="63"/>
      </top>
      <bottom style="thin"/>
    </border>
    <border>
      <left style="hair"/>
      <right style="thin"/>
      <top style="thin"/>
      <bottom>
        <color indexed="63"/>
      </bottom>
    </border>
    <border>
      <left style="hair"/>
      <right style="thin"/>
      <top>
        <color indexed="63"/>
      </top>
      <bottom style="double"/>
    </border>
    <border>
      <left style="hair"/>
      <right>
        <color indexed="63"/>
      </right>
      <top style="thin"/>
      <bottom style="double"/>
    </border>
    <border>
      <left>
        <color indexed="63"/>
      </left>
      <right>
        <color indexed="63"/>
      </right>
      <top style="thin"/>
      <bottom style="double"/>
    </border>
    <border>
      <left>
        <color indexed="63"/>
      </left>
      <right style="thin"/>
      <top style="thin"/>
      <bottom style="double"/>
    </border>
    <border>
      <left style="hair"/>
      <right>
        <color indexed="63"/>
      </right>
      <top style="double"/>
      <bottom style="hair"/>
    </border>
    <border>
      <left>
        <color indexed="63"/>
      </left>
      <right>
        <color indexed="63"/>
      </right>
      <top style="double"/>
      <bottom style="hair"/>
    </border>
    <border>
      <left>
        <color indexed="63"/>
      </left>
      <right style="thin"/>
      <top style="double"/>
      <bottom style="hair"/>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18">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center"/>
    </xf>
    <xf numFmtId="0" fontId="3" fillId="0" borderId="10"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3" fillId="0" borderId="12" xfId="0" applyFont="1" applyFill="1" applyBorder="1" applyAlignment="1">
      <alignment vertical="center" wrapText="1"/>
    </xf>
    <xf numFmtId="178" fontId="4" fillId="0" borderId="13" xfId="0" applyNumberFormat="1" applyFont="1" applyFill="1" applyBorder="1" applyAlignment="1">
      <alignment horizontal="left" vertical="center" wrapText="1"/>
    </xf>
    <xf numFmtId="0" fontId="3" fillId="0" borderId="14" xfId="0" applyFont="1" applyFill="1" applyBorder="1" applyAlignment="1">
      <alignment vertical="center" wrapText="1"/>
    </xf>
    <xf numFmtId="0" fontId="4" fillId="0" borderId="15" xfId="0" applyFont="1" applyFill="1" applyBorder="1" applyAlignment="1">
      <alignment horizontal="left" vertical="center" wrapText="1" shrinkToFit="1"/>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distributed" vertical="center"/>
    </xf>
    <xf numFmtId="182" fontId="3" fillId="0" borderId="19" xfId="0" applyNumberFormat="1" applyFont="1" applyFill="1" applyBorder="1" applyAlignment="1">
      <alignment horizontal="center" vertical="center"/>
    </xf>
    <xf numFmtId="182" fontId="3" fillId="0" borderId="19"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xf>
    <xf numFmtId="182" fontId="3" fillId="0" borderId="20" xfId="0" applyNumberFormat="1" applyFont="1" applyFill="1" applyBorder="1" applyAlignment="1">
      <alignment horizontal="center" vertical="center" shrinkToFit="1"/>
    </xf>
    <xf numFmtId="182" fontId="3" fillId="0" borderId="21" xfId="0" applyNumberFormat="1" applyFont="1" applyFill="1" applyBorder="1" applyAlignment="1">
      <alignment horizontal="center" vertical="center"/>
    </xf>
    <xf numFmtId="182" fontId="3" fillId="0" borderId="21" xfId="0" applyNumberFormat="1" applyFont="1" applyFill="1" applyBorder="1" applyAlignment="1">
      <alignment horizontal="center" vertical="center" shrinkToFit="1"/>
    </xf>
    <xf numFmtId="0" fontId="2" fillId="0" borderId="0" xfId="0" applyFont="1" applyAlignment="1">
      <alignment horizontal="right" vertical="center"/>
    </xf>
    <xf numFmtId="0" fontId="2" fillId="0" borderId="0" xfId="0" applyFont="1" applyAlignment="1">
      <alignment vertical="center"/>
    </xf>
    <xf numFmtId="0" fontId="5" fillId="0" borderId="22" xfId="0" applyFont="1" applyBorder="1" applyAlignment="1">
      <alignment horizontal="center" vertical="center"/>
    </xf>
    <xf numFmtId="0" fontId="3" fillId="0" borderId="0" xfId="0" applyFont="1" applyAlignment="1">
      <alignment vertical="center"/>
    </xf>
    <xf numFmtId="0" fontId="4" fillId="33" borderId="23" xfId="0" applyFont="1" applyFill="1" applyBorder="1" applyAlignment="1">
      <alignment horizontal="center" vertical="center"/>
    </xf>
    <xf numFmtId="0" fontId="4" fillId="33" borderId="23" xfId="0" applyFont="1" applyFill="1" applyBorder="1" applyAlignment="1">
      <alignment horizontal="distributed" vertical="center"/>
    </xf>
    <xf numFmtId="0" fontId="6" fillId="0" borderId="0" xfId="0" applyFont="1" applyAlignment="1">
      <alignment horizontal="center" vertical="center" shrinkToFit="1"/>
    </xf>
    <xf numFmtId="0" fontId="8" fillId="33" borderId="13" xfId="0" applyFont="1" applyFill="1" applyBorder="1" applyAlignment="1">
      <alignment vertical="center" shrinkToFit="1"/>
    </xf>
    <xf numFmtId="0" fontId="8" fillId="33" borderId="23" xfId="0" applyFont="1" applyFill="1" applyBorder="1" applyAlignment="1">
      <alignment horizontal="center" vertical="center"/>
    </xf>
    <xf numFmtId="0" fontId="7" fillId="0" borderId="20" xfId="0" applyFont="1" applyBorder="1" applyAlignment="1">
      <alignment horizontal="center" vertical="center"/>
    </xf>
    <xf numFmtId="177" fontId="7" fillId="0" borderId="19" xfId="0" applyNumberFormat="1" applyFont="1" applyBorder="1" applyAlignment="1">
      <alignment vertical="center"/>
    </xf>
    <xf numFmtId="0" fontId="7" fillId="33" borderId="21" xfId="0" applyFont="1" applyFill="1" applyBorder="1" applyAlignment="1">
      <alignment horizontal="center" vertical="center"/>
    </xf>
    <xf numFmtId="0" fontId="7" fillId="33" borderId="21" xfId="0" applyFont="1" applyFill="1" applyBorder="1" applyAlignment="1">
      <alignment vertical="center"/>
    </xf>
    <xf numFmtId="177" fontId="7" fillId="33" borderId="21" xfId="0" applyNumberFormat="1" applyFont="1" applyFill="1" applyBorder="1" applyAlignment="1">
      <alignment vertical="center"/>
    </xf>
    <xf numFmtId="9" fontId="7" fillId="0" borderId="19" xfId="0" applyNumberFormat="1" applyFont="1" applyBorder="1" applyAlignment="1">
      <alignment horizontal="center" vertical="center"/>
    </xf>
    <xf numFmtId="0" fontId="7" fillId="0" borderId="21" xfId="0" applyFont="1" applyBorder="1" applyAlignment="1">
      <alignment horizontal="center" vertical="center"/>
    </xf>
    <xf numFmtId="0" fontId="7" fillId="33" borderId="24" xfId="0" applyFont="1" applyFill="1" applyBorder="1" applyAlignment="1">
      <alignment horizontal="center" vertical="center"/>
    </xf>
    <xf numFmtId="0" fontId="7" fillId="33" borderId="24" xfId="0" applyFont="1" applyFill="1" applyBorder="1" applyAlignment="1">
      <alignment vertical="center"/>
    </xf>
    <xf numFmtId="177" fontId="7" fillId="33" borderId="24" xfId="0" applyNumberFormat="1" applyFont="1" applyFill="1" applyBorder="1" applyAlignment="1">
      <alignment vertical="center"/>
    </xf>
    <xf numFmtId="0" fontId="7" fillId="34" borderId="25" xfId="0" applyFont="1" applyFill="1" applyBorder="1" applyAlignment="1">
      <alignment horizontal="distributed" vertical="center" shrinkToFit="1"/>
    </xf>
    <xf numFmtId="0" fontId="3" fillId="33" borderId="26" xfId="0" applyFont="1" applyFill="1" applyBorder="1" applyAlignment="1">
      <alignment horizontal="center" vertical="center" shrinkToFit="1"/>
    </xf>
    <xf numFmtId="0" fontId="7" fillId="33" borderId="12" xfId="0" applyFont="1" applyFill="1" applyBorder="1" applyAlignment="1">
      <alignment horizontal="distributed" vertical="center"/>
    </xf>
    <xf numFmtId="0" fontId="7" fillId="33" borderId="27" xfId="0" applyFont="1" applyFill="1" applyBorder="1" applyAlignment="1">
      <alignment horizontal="distributed" vertical="center"/>
    </xf>
    <xf numFmtId="0" fontId="7" fillId="0" borderId="14" xfId="0" applyFont="1" applyBorder="1" applyAlignment="1">
      <alignment horizontal="distributed" vertical="center"/>
    </xf>
    <xf numFmtId="0" fontId="7" fillId="0" borderId="10" xfId="0" applyFont="1" applyBorder="1" applyAlignment="1">
      <alignment horizontal="distributed" vertical="center"/>
    </xf>
    <xf numFmtId="0" fontId="7" fillId="0" borderId="12" xfId="0" applyFont="1" applyBorder="1" applyAlignment="1">
      <alignment horizontal="distributed" vertical="center"/>
    </xf>
    <xf numFmtId="183" fontId="7" fillId="33" borderId="28" xfId="0" applyNumberFormat="1" applyFont="1" applyFill="1" applyBorder="1" applyAlignment="1">
      <alignment horizontal="left" vertical="center" shrinkToFit="1"/>
    </xf>
    <xf numFmtId="185" fontId="7" fillId="0" borderId="28" xfId="0" applyNumberFormat="1" applyFont="1" applyFill="1" applyBorder="1" applyAlignment="1">
      <alignment horizontal="left" vertical="center" shrinkToFit="1"/>
    </xf>
    <xf numFmtId="179" fontId="0" fillId="0" borderId="29" xfId="0" applyNumberFormat="1" applyBorder="1" applyAlignment="1">
      <alignment horizontal="center" vertical="center"/>
    </xf>
    <xf numFmtId="179" fontId="0" fillId="0" borderId="11" xfId="0" applyNumberFormat="1" applyBorder="1" applyAlignment="1">
      <alignment horizontal="center" vertical="center"/>
    </xf>
    <xf numFmtId="179" fontId="0" fillId="0" borderId="13" xfId="0" applyNumberFormat="1" applyBorder="1" applyAlignment="1">
      <alignment horizontal="center" vertical="center"/>
    </xf>
    <xf numFmtId="0" fontId="7" fillId="0" borderId="0" xfId="0" applyFont="1" applyFill="1" applyBorder="1" applyAlignment="1">
      <alignment horizontal="distributed" vertical="center" shrinkToFit="1"/>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left" vertical="center" shrinkToFit="1"/>
    </xf>
    <xf numFmtId="0" fontId="7" fillId="0" borderId="0" xfId="0" applyFont="1" applyAlignment="1">
      <alignment horizontal="left" vertical="center" shrinkToFit="1"/>
    </xf>
    <xf numFmtId="0" fontId="0" fillId="0" borderId="30" xfId="0" applyBorder="1" applyAlignment="1">
      <alignment horizontal="right" vertical="center"/>
    </xf>
    <xf numFmtId="188" fontId="0" fillId="0" borderId="31" xfId="0" applyNumberFormat="1" applyBorder="1" applyAlignment="1">
      <alignment horizontal="left" vertical="center"/>
    </xf>
    <xf numFmtId="0" fontId="0" fillId="0" borderId="32" xfId="0" applyBorder="1" applyAlignment="1">
      <alignment horizontal="right" vertical="center"/>
    </xf>
    <xf numFmtId="188" fontId="0" fillId="0" borderId="33" xfId="0" applyNumberFormat="1" applyBorder="1" applyAlignment="1">
      <alignment horizontal="left" vertical="center"/>
    </xf>
    <xf numFmtId="0" fontId="0" fillId="0" borderId="34" xfId="0" applyBorder="1" applyAlignment="1">
      <alignment horizontal="right" vertical="center"/>
    </xf>
    <xf numFmtId="188" fontId="0" fillId="0" borderId="35" xfId="0" applyNumberFormat="1" applyBorder="1" applyAlignment="1">
      <alignment horizontal="left" vertical="center"/>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7" fillId="0" borderId="0" xfId="0" applyFont="1" applyAlignment="1">
      <alignment horizontal="center" vertical="center" shrinkToFit="1"/>
    </xf>
    <xf numFmtId="0" fontId="0" fillId="0" borderId="39" xfId="0" applyBorder="1" applyAlignment="1">
      <alignment vertical="center"/>
    </xf>
    <xf numFmtId="0" fontId="0" fillId="0" borderId="2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1" fillId="0" borderId="28" xfId="0" applyFont="1" applyBorder="1" applyAlignment="1">
      <alignment horizontal="center" vertical="center" shrinkToFit="1"/>
    </xf>
    <xf numFmtId="0" fontId="11" fillId="0" borderId="10" xfId="0" applyFont="1" applyBorder="1" applyAlignment="1">
      <alignment vertical="center" shrinkToFit="1"/>
    </xf>
    <xf numFmtId="0" fontId="11" fillId="0" borderId="20" xfId="0" applyFont="1" applyBorder="1" applyAlignment="1">
      <alignment horizontal="center" vertical="center"/>
    </xf>
    <xf numFmtId="176" fontId="11" fillId="0" borderId="20" xfId="0" applyNumberFormat="1" applyFont="1" applyBorder="1" applyAlignment="1">
      <alignment vertical="center"/>
    </xf>
    <xf numFmtId="177" fontId="11" fillId="0" borderId="20" xfId="0" applyNumberFormat="1" applyFont="1" applyBorder="1" applyAlignment="1">
      <alignment vertical="center"/>
    </xf>
    <xf numFmtId="0" fontId="13" fillId="0" borderId="15" xfId="0" applyFont="1" applyBorder="1" applyAlignment="1">
      <alignment vertical="center" shrinkToFit="1"/>
    </xf>
    <xf numFmtId="0" fontId="13" fillId="0" borderId="11" xfId="0" applyFont="1" applyBorder="1" applyAlignment="1">
      <alignment vertical="center" shrinkToFit="1"/>
    </xf>
    <xf numFmtId="177" fontId="11" fillId="0" borderId="19" xfId="0" applyNumberFormat="1" applyFont="1" applyBorder="1" applyAlignment="1">
      <alignment vertical="center"/>
    </xf>
    <xf numFmtId="177" fontId="11" fillId="0" borderId="21" xfId="0" applyNumberFormat="1" applyFont="1" applyBorder="1" applyAlignment="1">
      <alignment vertical="center"/>
    </xf>
    <xf numFmtId="0" fontId="13" fillId="0" borderId="13" xfId="0" applyFont="1" applyBorder="1" applyAlignment="1">
      <alignment vertical="center" shrinkToFit="1"/>
    </xf>
    <xf numFmtId="0" fontId="0" fillId="0" borderId="4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187" fontId="7" fillId="0" borderId="43" xfId="0" applyNumberFormat="1" applyFont="1" applyBorder="1" applyAlignment="1" quotePrefix="1">
      <alignment horizontal="left" vertical="center" shrinkToFit="1"/>
    </xf>
    <xf numFmtId="0" fontId="7" fillId="0" borderId="44" xfId="0" applyFont="1" applyBorder="1" applyAlignment="1">
      <alignment vertical="center"/>
    </xf>
    <xf numFmtId="0" fontId="7" fillId="0" borderId="0" xfId="0" applyFont="1" applyBorder="1" applyAlignment="1">
      <alignment vertical="center"/>
    </xf>
    <xf numFmtId="0" fontId="7" fillId="0" borderId="0" xfId="0" applyFont="1" applyBorder="1" applyAlignment="1" quotePrefix="1">
      <alignment horizontal="center" vertical="center"/>
    </xf>
    <xf numFmtId="0" fontId="7" fillId="0" borderId="45" xfId="0" applyFont="1" applyBorder="1" applyAlignment="1">
      <alignment vertical="center"/>
    </xf>
    <xf numFmtId="0" fontId="7" fillId="0" borderId="46" xfId="0" applyFont="1" applyBorder="1" applyAlignment="1">
      <alignment vertical="center"/>
    </xf>
    <xf numFmtId="0" fontId="7" fillId="0" borderId="47" xfId="0" applyFont="1" applyBorder="1" applyAlignment="1">
      <alignment vertical="center"/>
    </xf>
    <xf numFmtId="187" fontId="7" fillId="0" borderId="48" xfId="0" applyNumberFormat="1" applyFont="1" applyBorder="1" applyAlignment="1" quotePrefix="1">
      <alignment horizontal="left" vertical="center" shrinkToFit="1"/>
    </xf>
    <xf numFmtId="0" fontId="6" fillId="0" borderId="49" xfId="0" applyFont="1" applyBorder="1" applyAlignment="1">
      <alignment horizontal="distributed" vertical="center"/>
    </xf>
    <xf numFmtId="0" fontId="6" fillId="0" borderId="50" xfId="0" applyFont="1" applyBorder="1" applyAlignment="1">
      <alignment horizontal="center" vertical="center"/>
    </xf>
    <xf numFmtId="0" fontId="6" fillId="0" borderId="50" xfId="0" applyFont="1" applyBorder="1" applyAlignment="1">
      <alignment vertical="center"/>
    </xf>
    <xf numFmtId="177" fontId="6" fillId="0" borderId="50" xfId="0" applyNumberFormat="1" applyFont="1" applyBorder="1" applyAlignment="1">
      <alignment horizontal="center" vertical="center"/>
    </xf>
    <xf numFmtId="0" fontId="12" fillId="0" borderId="28" xfId="0" applyFont="1" applyBorder="1" applyAlignment="1">
      <alignment horizontal="center" vertical="center"/>
    </xf>
    <xf numFmtId="0" fontId="0" fillId="0" borderId="0" xfId="0" applyBorder="1" applyAlignment="1">
      <alignment vertical="center"/>
    </xf>
    <xf numFmtId="0" fontId="15" fillId="35" borderId="51" xfId="0" applyFont="1" applyFill="1" applyBorder="1" applyAlignment="1">
      <alignment horizontal="center" vertical="center"/>
    </xf>
    <xf numFmtId="0" fontId="11" fillId="0" borderId="14" xfId="0" applyFont="1" applyBorder="1" applyAlignment="1">
      <alignment vertical="center" shrinkToFit="1"/>
    </xf>
    <xf numFmtId="0" fontId="11" fillId="0" borderId="19" xfId="0" applyFont="1" applyBorder="1" applyAlignment="1">
      <alignment horizontal="center" vertical="center"/>
    </xf>
    <xf numFmtId="176" fontId="11" fillId="0" borderId="19" xfId="0" applyNumberFormat="1" applyFont="1" applyBorder="1" applyAlignment="1">
      <alignment vertical="center"/>
    </xf>
    <xf numFmtId="0" fontId="11" fillId="0" borderId="15" xfId="0" applyFont="1" applyBorder="1" applyAlignment="1">
      <alignment vertical="center" shrinkToFit="1"/>
    </xf>
    <xf numFmtId="0" fontId="11" fillId="0" borderId="11" xfId="0" applyFont="1" applyBorder="1" applyAlignment="1">
      <alignment vertical="center" shrinkToFit="1"/>
    </xf>
    <xf numFmtId="0" fontId="4" fillId="33" borderId="52" xfId="0" applyFont="1" applyFill="1" applyBorder="1" applyAlignment="1">
      <alignment horizontal="distributed" vertical="center" wrapText="1"/>
    </xf>
    <xf numFmtId="0" fontId="4" fillId="33" borderId="53" xfId="0" applyFont="1" applyFill="1" applyBorder="1" applyAlignment="1">
      <alignment horizontal="right" vertical="center"/>
    </xf>
    <xf numFmtId="0" fontId="4" fillId="33" borderId="54" xfId="0" applyFont="1" applyFill="1" applyBorder="1" applyAlignment="1">
      <alignment horizontal="left" vertical="center"/>
    </xf>
    <xf numFmtId="0" fontId="16" fillId="33" borderId="55" xfId="0" applyFont="1" applyFill="1" applyBorder="1" applyAlignment="1">
      <alignment horizontal="distributed" vertical="center" wrapText="1"/>
    </xf>
    <xf numFmtId="177" fontId="3" fillId="0" borderId="56" xfId="0" applyNumberFormat="1" applyFont="1" applyBorder="1" applyAlignment="1">
      <alignment vertical="center" shrinkToFit="1"/>
    </xf>
    <xf numFmtId="177" fontId="3" fillId="0" borderId="19" xfId="0" applyNumberFormat="1" applyFont="1" applyBorder="1" applyAlignment="1">
      <alignment vertical="center" shrinkToFit="1"/>
    </xf>
    <xf numFmtId="177" fontId="3" fillId="0" borderId="15" xfId="0" applyNumberFormat="1" applyFont="1" applyBorder="1" applyAlignment="1">
      <alignment vertical="center" shrinkToFit="1"/>
    </xf>
    <xf numFmtId="177" fontId="3" fillId="0" borderId="57" xfId="0" applyNumberFormat="1" applyFont="1" applyBorder="1" applyAlignment="1">
      <alignment vertical="center" shrinkToFit="1"/>
    </xf>
    <xf numFmtId="177" fontId="3" fillId="0" borderId="20"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58" xfId="0" applyNumberFormat="1" applyFont="1" applyBorder="1" applyAlignment="1">
      <alignment vertical="center" shrinkToFit="1"/>
    </xf>
    <xf numFmtId="177" fontId="3" fillId="0" borderId="21" xfId="0" applyNumberFormat="1" applyFont="1" applyBorder="1" applyAlignment="1">
      <alignment vertical="center" shrinkToFit="1"/>
    </xf>
    <xf numFmtId="177" fontId="3" fillId="0" borderId="13" xfId="0" applyNumberFormat="1" applyFont="1" applyBorder="1" applyAlignment="1">
      <alignment vertical="center" shrinkToFit="1"/>
    </xf>
    <xf numFmtId="0" fontId="3" fillId="0" borderId="59" xfId="0" applyFont="1" applyFill="1" applyBorder="1" applyAlignment="1">
      <alignment vertical="center" wrapText="1"/>
    </xf>
    <xf numFmtId="182" fontId="3" fillId="0" borderId="60" xfId="0" applyNumberFormat="1" applyFont="1" applyFill="1" applyBorder="1" applyAlignment="1">
      <alignment horizontal="center" vertical="center"/>
    </xf>
    <xf numFmtId="182" fontId="3" fillId="0" borderId="60" xfId="0" applyNumberFormat="1" applyFont="1" applyFill="1" applyBorder="1" applyAlignment="1">
      <alignment horizontal="center" vertical="center" shrinkToFit="1"/>
    </xf>
    <xf numFmtId="0" fontId="4" fillId="0" borderId="61" xfId="0" applyFont="1" applyFill="1" applyBorder="1" applyAlignment="1">
      <alignment horizontal="left" vertical="center" wrapText="1" shrinkToFit="1"/>
    </xf>
    <xf numFmtId="0" fontId="3" fillId="0" borderId="39" xfId="0" applyFont="1" applyFill="1" applyBorder="1" applyAlignment="1">
      <alignment vertical="center" wrapText="1"/>
    </xf>
    <xf numFmtId="182" fontId="3" fillId="0" borderId="40" xfId="0" applyNumberFormat="1" applyFont="1" applyFill="1" applyBorder="1" applyAlignment="1">
      <alignment horizontal="center" vertical="center"/>
    </xf>
    <xf numFmtId="182" fontId="3" fillId="0" borderId="40" xfId="0" applyNumberFormat="1" applyFont="1" applyFill="1" applyBorder="1" applyAlignment="1">
      <alignment horizontal="center" vertical="center" shrinkToFit="1"/>
    </xf>
    <xf numFmtId="0" fontId="4" fillId="0" borderId="2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Alignment="1">
      <alignment horizontal="center" vertical="center" wrapText="1"/>
    </xf>
    <xf numFmtId="0" fontId="11" fillId="0" borderId="38" xfId="0" applyFont="1" applyBorder="1" applyAlignment="1">
      <alignment vertical="center" shrinkToFit="1"/>
    </xf>
    <xf numFmtId="0" fontId="11" fillId="0" borderId="35" xfId="0" applyFont="1" applyBorder="1" applyAlignment="1">
      <alignment vertical="center" shrinkToFit="1"/>
    </xf>
    <xf numFmtId="0" fontId="11" fillId="0" borderId="58" xfId="0" applyFont="1" applyBorder="1" applyAlignment="1">
      <alignment vertical="center" shrinkToFit="1"/>
    </xf>
    <xf numFmtId="0" fontId="7" fillId="34" borderId="62" xfId="0" applyFont="1" applyFill="1" applyBorder="1" applyAlignment="1">
      <alignment vertical="center" shrinkToFit="1"/>
    </xf>
    <xf numFmtId="0" fontId="14" fillId="34" borderId="63" xfId="0" applyFont="1" applyFill="1" applyBorder="1" applyAlignment="1">
      <alignment vertical="center" shrinkToFit="1"/>
    </xf>
    <xf numFmtId="0" fontId="11" fillId="0" borderId="10" xfId="0" applyFont="1" applyBorder="1" applyAlignment="1">
      <alignment horizontal="left" vertical="center" shrinkToFit="1"/>
    </xf>
    <xf numFmtId="0" fontId="12" fillId="0" borderId="20" xfId="0" applyFont="1" applyBorder="1" applyAlignment="1">
      <alignment horizontal="left" vertical="center" shrinkToFit="1"/>
    </xf>
    <xf numFmtId="0" fontId="0" fillId="0" borderId="64" xfId="0" applyBorder="1" applyAlignment="1">
      <alignment vertical="center" shrinkToFit="1"/>
    </xf>
    <xf numFmtId="0" fontId="0" fillId="0" borderId="40" xfId="0" applyBorder="1" applyAlignment="1">
      <alignment vertical="center" shrinkToFit="1"/>
    </xf>
    <xf numFmtId="0" fontId="0" fillId="0" borderId="57" xfId="0" applyBorder="1" applyAlignment="1">
      <alignment vertical="center" shrinkToFit="1"/>
    </xf>
    <xf numFmtId="0" fontId="0" fillId="0" borderId="20" xfId="0" applyBorder="1" applyAlignment="1">
      <alignment vertical="center" shrinkToFit="1"/>
    </xf>
    <xf numFmtId="0" fontId="0" fillId="0" borderId="58" xfId="0" applyBorder="1" applyAlignment="1">
      <alignment vertical="center" shrinkToFit="1"/>
    </xf>
    <xf numFmtId="0" fontId="0" fillId="0" borderId="21" xfId="0" applyBorder="1" applyAlignment="1">
      <alignment vertical="center" shrinkToFit="1"/>
    </xf>
    <xf numFmtId="0" fontId="7" fillId="0" borderId="0" xfId="0" applyFont="1" applyAlignment="1">
      <alignment horizontal="right" vertical="center" shrinkToFit="1"/>
    </xf>
    <xf numFmtId="0" fontId="0" fillId="0" borderId="0" xfId="0" applyFont="1" applyAlignment="1">
      <alignment horizontal="right" vertical="center" shrinkToFit="1"/>
    </xf>
    <xf numFmtId="0" fontId="9" fillId="0" borderId="0" xfId="0" applyFont="1" applyAlignment="1">
      <alignment horizontal="center" vertical="center" shrinkToFit="1"/>
    </xf>
    <xf numFmtId="176" fontId="7" fillId="0" borderId="20" xfId="0" applyNumberFormat="1" applyFont="1" applyBorder="1" applyAlignment="1">
      <alignment horizontal="center" vertical="center" shrinkToFit="1"/>
    </xf>
    <xf numFmtId="176" fontId="0" fillId="0" borderId="20" xfId="0" applyNumberFormat="1" applyFont="1" applyBorder="1" applyAlignment="1">
      <alignment horizontal="center" vertical="center" shrinkToFit="1"/>
    </xf>
    <xf numFmtId="176" fontId="7" fillId="0" borderId="21" xfId="0" applyNumberFormat="1" applyFont="1" applyBorder="1" applyAlignment="1">
      <alignment horizontal="center" vertical="center" shrinkToFit="1"/>
    </xf>
    <xf numFmtId="176" fontId="0" fillId="0" borderId="21" xfId="0" applyNumberFormat="1" applyFont="1" applyBorder="1" applyAlignment="1">
      <alignment horizontal="center" vertical="center" shrinkToFit="1"/>
    </xf>
    <xf numFmtId="0" fontId="7" fillId="34" borderId="65" xfId="0" applyFont="1" applyFill="1" applyBorder="1" applyAlignment="1">
      <alignment vertical="center"/>
    </xf>
    <xf numFmtId="0" fontId="7" fillId="34" borderId="66" xfId="0" applyFont="1" applyFill="1" applyBorder="1" applyAlignment="1">
      <alignment vertical="center"/>
    </xf>
    <xf numFmtId="0" fontId="7" fillId="34" borderId="67" xfId="0" applyFont="1" applyFill="1" applyBorder="1" applyAlignment="1">
      <alignment vertical="center"/>
    </xf>
    <xf numFmtId="0" fontId="7" fillId="34" borderId="68" xfId="0" applyFont="1" applyFill="1" applyBorder="1" applyAlignment="1">
      <alignment vertical="center"/>
    </xf>
    <xf numFmtId="0" fontId="11" fillId="0" borderId="69" xfId="0" applyFont="1" applyBorder="1" applyAlignment="1">
      <alignment horizontal="left" vertical="center" shrinkToFit="1"/>
    </xf>
    <xf numFmtId="0" fontId="12" fillId="0" borderId="70" xfId="0" applyFont="1" applyBorder="1" applyAlignment="1">
      <alignment horizontal="left" vertical="center" shrinkToFit="1"/>
    </xf>
    <xf numFmtId="0" fontId="7" fillId="36" borderId="18" xfId="0" applyFont="1" applyFill="1" applyBorder="1" applyAlignment="1">
      <alignment horizontal="distributed" vertical="center" shrinkToFit="1"/>
    </xf>
    <xf numFmtId="0" fontId="0" fillId="36" borderId="16" xfId="0" applyFont="1" applyFill="1" applyBorder="1" applyAlignment="1">
      <alignment horizontal="distributed" vertical="center" shrinkToFit="1"/>
    </xf>
    <xf numFmtId="0" fontId="8" fillId="0" borderId="38" xfId="0" applyFont="1" applyBorder="1" applyAlignment="1">
      <alignment horizontal="left" vertical="center" shrinkToFit="1"/>
    </xf>
    <xf numFmtId="0" fontId="10" fillId="0" borderId="35" xfId="0" applyFont="1" applyBorder="1" applyAlignment="1">
      <alignment horizontal="left" vertical="center" shrinkToFit="1"/>
    </xf>
    <xf numFmtId="0" fontId="0" fillId="0" borderId="35" xfId="0" applyBorder="1" applyAlignment="1">
      <alignment vertical="center" shrinkToFit="1"/>
    </xf>
    <xf numFmtId="0" fontId="0" fillId="0" borderId="71" xfId="0" applyBorder="1" applyAlignment="1">
      <alignment vertical="center" shrinkToFit="1"/>
    </xf>
    <xf numFmtId="0" fontId="11" fillId="0" borderId="12" xfId="0" applyFont="1" applyBorder="1" applyAlignment="1">
      <alignment horizontal="left" vertical="center" shrinkToFit="1"/>
    </xf>
    <xf numFmtId="0" fontId="12" fillId="0" borderId="21" xfId="0" applyFont="1" applyBorder="1" applyAlignment="1">
      <alignment horizontal="left" vertical="center" shrinkToFit="1"/>
    </xf>
    <xf numFmtId="0" fontId="8" fillId="0" borderId="37" xfId="0" applyFont="1" applyBorder="1" applyAlignment="1">
      <alignment horizontal="left" vertical="center" shrinkToFit="1"/>
    </xf>
    <xf numFmtId="0" fontId="10" fillId="0" borderId="33" xfId="0" applyFont="1" applyBorder="1" applyAlignment="1">
      <alignment horizontal="left" vertical="center" shrinkToFit="1"/>
    </xf>
    <xf numFmtId="0" fontId="0" fillId="0" borderId="33" xfId="0" applyBorder="1" applyAlignment="1">
      <alignment vertical="center" shrinkToFit="1"/>
    </xf>
    <xf numFmtId="0" fontId="0" fillId="0" borderId="72" xfId="0" applyBorder="1" applyAlignment="1">
      <alignment vertical="center" shrinkToFit="1"/>
    </xf>
    <xf numFmtId="0" fontId="7" fillId="33" borderId="73"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7" fillId="33" borderId="74" xfId="0" applyFont="1" applyFill="1" applyBorder="1" applyAlignment="1">
      <alignment horizontal="center" vertical="center" wrapText="1"/>
    </xf>
    <xf numFmtId="0" fontId="7" fillId="33" borderId="75" xfId="0" applyFont="1" applyFill="1" applyBorder="1" applyAlignment="1">
      <alignment horizontal="distributed" vertical="center" wrapText="1"/>
    </xf>
    <xf numFmtId="0" fontId="7" fillId="33" borderId="60" xfId="0" applyFont="1" applyFill="1" applyBorder="1" applyAlignment="1">
      <alignment horizontal="distributed" vertical="center" wrapText="1"/>
    </xf>
    <xf numFmtId="0" fontId="7" fillId="33" borderId="75" xfId="0" applyFont="1" applyFill="1" applyBorder="1" applyAlignment="1">
      <alignment horizontal="center" vertical="center" wrapText="1"/>
    </xf>
    <xf numFmtId="0" fontId="7" fillId="33" borderId="60" xfId="0" applyFont="1" applyFill="1" applyBorder="1" applyAlignment="1">
      <alignment horizontal="center" vertical="center" wrapText="1"/>
    </xf>
    <xf numFmtId="0" fontId="15" fillId="35" borderId="76" xfId="0" applyFont="1" applyFill="1" applyBorder="1" applyAlignment="1">
      <alignment horizontal="center" vertical="center" textRotation="255" shrinkToFit="1"/>
    </xf>
    <xf numFmtId="0" fontId="15" fillId="35" borderId="77" xfId="0" applyFont="1" applyFill="1" applyBorder="1" applyAlignment="1">
      <alignment horizontal="center" vertical="center" textRotation="255" shrinkToFit="1"/>
    </xf>
    <xf numFmtId="0" fontId="11" fillId="0" borderId="37" xfId="0" applyFont="1" applyBorder="1" applyAlignment="1">
      <alignment vertical="center" shrinkToFit="1"/>
    </xf>
    <xf numFmtId="0" fontId="11" fillId="0" borderId="33" xfId="0" applyFont="1" applyBorder="1" applyAlignment="1">
      <alignment vertical="center" shrinkToFit="1"/>
    </xf>
    <xf numFmtId="0" fontId="11" fillId="0" borderId="57" xfId="0" applyFont="1" applyBorder="1" applyAlignment="1">
      <alignment vertical="center" shrinkToFit="1"/>
    </xf>
    <xf numFmtId="0" fontId="7" fillId="33" borderId="78" xfId="0" applyFont="1" applyFill="1" applyBorder="1" applyAlignment="1">
      <alignment horizontal="distributed" vertical="center" wrapText="1"/>
    </xf>
    <xf numFmtId="0" fontId="7" fillId="33" borderId="61" xfId="0" applyFont="1" applyFill="1" applyBorder="1" applyAlignment="1">
      <alignment horizontal="distributed" vertical="center" wrapText="1"/>
    </xf>
    <xf numFmtId="0" fontId="7" fillId="33" borderId="79" xfId="0" applyFont="1" applyFill="1" applyBorder="1" applyAlignment="1">
      <alignment horizontal="distributed" vertical="center" wrapText="1"/>
    </xf>
    <xf numFmtId="0" fontId="7" fillId="36" borderId="16" xfId="0" applyFont="1" applyFill="1" applyBorder="1" applyAlignment="1">
      <alignment horizontal="distributed" vertical="center" shrinkToFit="1"/>
    </xf>
    <xf numFmtId="176" fontId="7" fillId="0" borderId="70" xfId="0" applyNumberFormat="1" applyFont="1" applyBorder="1" applyAlignment="1">
      <alignment horizontal="center" vertical="center" shrinkToFit="1"/>
    </xf>
    <xf numFmtId="176" fontId="0" fillId="0" borderId="70" xfId="0" applyNumberFormat="1" applyFont="1" applyBorder="1" applyAlignment="1">
      <alignment horizontal="center" vertical="center" shrinkToFit="1"/>
    </xf>
    <xf numFmtId="0" fontId="7" fillId="36" borderId="80" xfId="0" applyFont="1" applyFill="1" applyBorder="1" applyAlignment="1">
      <alignment horizontal="distributed" vertical="center" shrinkToFit="1"/>
    </xf>
    <xf numFmtId="0" fontId="0" fillId="36" borderId="81" xfId="0" applyFont="1" applyFill="1" applyBorder="1" applyAlignment="1">
      <alignment horizontal="distributed" vertical="center" shrinkToFit="1"/>
    </xf>
    <xf numFmtId="0" fontId="0" fillId="0" borderId="81" xfId="0" applyBorder="1" applyAlignment="1">
      <alignment horizontal="distributed" vertical="center" shrinkToFit="1"/>
    </xf>
    <xf numFmtId="0" fontId="0" fillId="0" borderId="82" xfId="0" applyBorder="1" applyAlignment="1">
      <alignment horizontal="distributed" vertical="center" shrinkToFit="1"/>
    </xf>
    <xf numFmtId="0" fontId="8" fillId="0" borderId="83" xfId="0" applyFont="1" applyBorder="1" applyAlignment="1">
      <alignment horizontal="left" vertical="center" shrinkToFit="1"/>
    </xf>
    <xf numFmtId="0" fontId="10" fillId="0" borderId="84" xfId="0" applyFont="1" applyBorder="1" applyAlignment="1">
      <alignment horizontal="left" vertical="center" shrinkToFit="1"/>
    </xf>
    <xf numFmtId="0" fontId="0" fillId="0" borderId="84" xfId="0" applyBorder="1" applyAlignment="1">
      <alignment vertical="center" shrinkToFit="1"/>
    </xf>
    <xf numFmtId="0" fontId="0" fillId="0" borderId="85" xfId="0" applyBorder="1" applyAlignment="1">
      <alignment vertical="center" shrinkToFit="1"/>
    </xf>
    <xf numFmtId="0" fontId="7" fillId="33" borderId="86" xfId="0" applyFont="1" applyFill="1" applyBorder="1" applyAlignment="1">
      <alignment horizontal="distributed" vertical="center" wrapText="1"/>
    </xf>
    <xf numFmtId="0" fontId="7" fillId="0" borderId="87" xfId="0" applyFont="1" applyBorder="1" applyAlignment="1">
      <alignment horizontal="distributed" vertical="center" wrapText="1"/>
    </xf>
    <xf numFmtId="0" fontId="0" fillId="0" borderId="44" xfId="0" applyBorder="1" applyAlignment="1">
      <alignment horizontal="distributed" vertical="center" wrapText="1"/>
    </xf>
    <xf numFmtId="0" fontId="0" fillId="0" borderId="88" xfId="0" applyBorder="1" applyAlignment="1">
      <alignment horizontal="distributed" vertical="center" wrapText="1"/>
    </xf>
    <xf numFmtId="0" fontId="0" fillId="0" borderId="0" xfId="0" applyFont="1" applyAlignment="1">
      <alignment horizontal="center" vertical="center" shrinkToFit="1"/>
    </xf>
    <xf numFmtId="0" fontId="3" fillId="33" borderId="78" xfId="0" applyFont="1" applyFill="1" applyBorder="1" applyAlignment="1">
      <alignment horizontal="center" vertical="center" shrinkToFit="1"/>
    </xf>
    <xf numFmtId="0" fontId="3" fillId="33" borderId="79"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75" xfId="0" applyFont="1" applyFill="1" applyBorder="1" applyAlignment="1">
      <alignment horizontal="center" vertical="center" shrinkToFit="1"/>
    </xf>
    <xf numFmtId="0" fontId="3" fillId="33" borderId="23" xfId="0" applyFont="1" applyFill="1" applyBorder="1" applyAlignment="1">
      <alignment horizontal="center" vertical="center" shrinkToFit="1"/>
    </xf>
    <xf numFmtId="0" fontId="3" fillId="33" borderId="87" xfId="0" applyFont="1" applyFill="1" applyBorder="1" applyAlignment="1">
      <alignment horizontal="center" vertical="center" shrinkToFit="1"/>
    </xf>
    <xf numFmtId="0" fontId="3" fillId="33" borderId="89"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0" fillId="0" borderId="0" xfId="0" applyAlignment="1">
      <alignment horizontal="center" vertical="center" shrinkToFit="1"/>
    </xf>
    <xf numFmtId="0" fontId="2" fillId="0" borderId="0" xfId="0" applyFont="1" applyAlignment="1">
      <alignment horizontal="left" vertical="center" wrapText="1" shrinkToFit="1"/>
    </xf>
    <xf numFmtId="0" fontId="0" fillId="0" borderId="0" xfId="0" applyAlignment="1">
      <alignment horizontal="center" vertical="center" wrapText="1" shrinkToFit="1"/>
    </xf>
    <xf numFmtId="0" fontId="0" fillId="0" borderId="0" xfId="0" applyAlignment="1">
      <alignment vertical="center"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38</xdr:row>
      <xdr:rowOff>19050</xdr:rowOff>
    </xdr:from>
    <xdr:to>
      <xdr:col>1</xdr:col>
      <xdr:colOff>495300</xdr:colOff>
      <xdr:row>44</xdr:row>
      <xdr:rowOff>57150</xdr:rowOff>
    </xdr:to>
    <xdr:sp>
      <xdr:nvSpPr>
        <xdr:cNvPr id="1" name="Line 1"/>
        <xdr:cNvSpPr>
          <a:spLocks/>
        </xdr:cNvSpPr>
      </xdr:nvSpPr>
      <xdr:spPr>
        <a:xfrm flipH="1">
          <a:off x="171450" y="6581775"/>
          <a:ext cx="1009650" cy="10668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161925</xdr:rowOff>
    </xdr:from>
    <xdr:to>
      <xdr:col>2</xdr:col>
      <xdr:colOff>514350</xdr:colOff>
      <xdr:row>39</xdr:row>
      <xdr:rowOff>161925</xdr:rowOff>
    </xdr:to>
    <xdr:sp>
      <xdr:nvSpPr>
        <xdr:cNvPr id="2" name="Line 2"/>
        <xdr:cNvSpPr>
          <a:spLocks/>
        </xdr:cNvSpPr>
      </xdr:nvSpPr>
      <xdr:spPr>
        <a:xfrm flipV="1">
          <a:off x="1371600" y="68961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37</xdr:row>
      <xdr:rowOff>9525</xdr:rowOff>
    </xdr:from>
    <xdr:to>
      <xdr:col>4</xdr:col>
      <xdr:colOff>0</xdr:colOff>
      <xdr:row>39</xdr:row>
      <xdr:rowOff>161925</xdr:rowOff>
    </xdr:to>
    <xdr:sp>
      <xdr:nvSpPr>
        <xdr:cNvPr id="3" name="Line 3"/>
        <xdr:cNvSpPr>
          <a:spLocks/>
        </xdr:cNvSpPr>
      </xdr:nvSpPr>
      <xdr:spPr>
        <a:xfrm flipV="1">
          <a:off x="2076450" y="6400800"/>
          <a:ext cx="6667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47625</xdr:rowOff>
    </xdr:from>
    <xdr:to>
      <xdr:col>7</xdr:col>
      <xdr:colOff>0</xdr:colOff>
      <xdr:row>34</xdr:row>
      <xdr:rowOff>9525</xdr:rowOff>
    </xdr:to>
    <xdr:sp>
      <xdr:nvSpPr>
        <xdr:cNvPr id="4" name="Line 8"/>
        <xdr:cNvSpPr>
          <a:spLocks/>
        </xdr:cNvSpPr>
      </xdr:nvSpPr>
      <xdr:spPr>
        <a:xfrm flipV="1">
          <a:off x="4800600" y="3009900"/>
          <a:ext cx="0"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37</xdr:row>
      <xdr:rowOff>9525</xdr:rowOff>
    </xdr:from>
    <xdr:to>
      <xdr:col>6</xdr:col>
      <xdr:colOff>9525</xdr:colOff>
      <xdr:row>37</xdr:row>
      <xdr:rowOff>9525</xdr:rowOff>
    </xdr:to>
    <xdr:sp>
      <xdr:nvSpPr>
        <xdr:cNvPr id="5" name="Line 9"/>
        <xdr:cNvSpPr>
          <a:spLocks/>
        </xdr:cNvSpPr>
      </xdr:nvSpPr>
      <xdr:spPr>
        <a:xfrm>
          <a:off x="2752725" y="640080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34</xdr:row>
      <xdr:rowOff>9525</xdr:rowOff>
    </xdr:from>
    <xdr:to>
      <xdr:col>7</xdr:col>
      <xdr:colOff>0</xdr:colOff>
      <xdr:row>37</xdr:row>
      <xdr:rowOff>9525</xdr:rowOff>
    </xdr:to>
    <xdr:sp>
      <xdr:nvSpPr>
        <xdr:cNvPr id="6" name="Line 10"/>
        <xdr:cNvSpPr>
          <a:spLocks/>
        </xdr:cNvSpPr>
      </xdr:nvSpPr>
      <xdr:spPr>
        <a:xfrm flipV="1">
          <a:off x="4124325" y="5886450"/>
          <a:ext cx="67627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495300</xdr:colOff>
      <xdr:row>34</xdr:row>
      <xdr:rowOff>0</xdr:rowOff>
    </xdr:from>
    <xdr:to>
      <xdr:col>5</xdr:col>
      <xdr:colOff>485775</xdr:colOff>
      <xdr:row>37</xdr:row>
      <xdr:rowOff>9525</xdr:rowOff>
    </xdr:to>
    <xdr:sp>
      <xdr:nvSpPr>
        <xdr:cNvPr id="7" name="Line 11"/>
        <xdr:cNvSpPr>
          <a:spLocks/>
        </xdr:cNvSpPr>
      </xdr:nvSpPr>
      <xdr:spPr>
        <a:xfrm flipV="1">
          <a:off x="3238500" y="5876925"/>
          <a:ext cx="6762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666750</xdr:colOff>
      <xdr:row>34</xdr:row>
      <xdr:rowOff>0</xdr:rowOff>
    </xdr:from>
    <xdr:to>
      <xdr:col>5</xdr:col>
      <xdr:colOff>476250</xdr:colOff>
      <xdr:row>34</xdr:row>
      <xdr:rowOff>0</xdr:rowOff>
    </xdr:to>
    <xdr:sp>
      <xdr:nvSpPr>
        <xdr:cNvPr id="8" name="Line 12"/>
        <xdr:cNvSpPr>
          <a:spLocks/>
        </xdr:cNvSpPr>
      </xdr:nvSpPr>
      <xdr:spPr>
        <a:xfrm>
          <a:off x="3409950" y="58769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361950</xdr:colOff>
      <xdr:row>25</xdr:row>
      <xdr:rowOff>0</xdr:rowOff>
    </xdr:from>
    <xdr:to>
      <xdr:col>7</xdr:col>
      <xdr:colOff>0</xdr:colOff>
      <xdr:row>25</xdr:row>
      <xdr:rowOff>0</xdr:rowOff>
    </xdr:to>
    <xdr:sp>
      <xdr:nvSpPr>
        <xdr:cNvPr id="9" name="Line 13"/>
        <xdr:cNvSpPr>
          <a:spLocks/>
        </xdr:cNvSpPr>
      </xdr:nvSpPr>
      <xdr:spPr>
        <a:xfrm>
          <a:off x="4476750" y="43338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38</xdr:row>
      <xdr:rowOff>0</xdr:rowOff>
    </xdr:from>
    <xdr:to>
      <xdr:col>3</xdr:col>
      <xdr:colOff>457200</xdr:colOff>
      <xdr:row>38</xdr:row>
      <xdr:rowOff>0</xdr:rowOff>
    </xdr:to>
    <xdr:sp>
      <xdr:nvSpPr>
        <xdr:cNvPr id="10" name="Line 14"/>
        <xdr:cNvSpPr>
          <a:spLocks/>
        </xdr:cNvSpPr>
      </xdr:nvSpPr>
      <xdr:spPr>
        <a:xfrm>
          <a:off x="2066925" y="65627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25</xdr:row>
      <xdr:rowOff>0</xdr:rowOff>
    </xdr:from>
    <xdr:to>
      <xdr:col>6</xdr:col>
      <xdr:colOff>361950</xdr:colOff>
      <xdr:row>28</xdr:row>
      <xdr:rowOff>9525</xdr:rowOff>
    </xdr:to>
    <xdr:sp>
      <xdr:nvSpPr>
        <xdr:cNvPr id="11" name="Line 15"/>
        <xdr:cNvSpPr>
          <a:spLocks/>
        </xdr:cNvSpPr>
      </xdr:nvSpPr>
      <xdr:spPr>
        <a:xfrm flipV="1">
          <a:off x="3800475" y="4333875"/>
          <a:ext cx="6762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17</xdr:row>
      <xdr:rowOff>38100</xdr:rowOff>
    </xdr:from>
    <xdr:to>
      <xdr:col>7</xdr:col>
      <xdr:colOff>0</xdr:colOff>
      <xdr:row>20</xdr:row>
      <xdr:rowOff>47625</xdr:rowOff>
    </xdr:to>
    <xdr:sp>
      <xdr:nvSpPr>
        <xdr:cNvPr id="12" name="Line 16"/>
        <xdr:cNvSpPr>
          <a:spLocks/>
        </xdr:cNvSpPr>
      </xdr:nvSpPr>
      <xdr:spPr>
        <a:xfrm flipV="1">
          <a:off x="4124325" y="3000375"/>
          <a:ext cx="6762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39</xdr:row>
      <xdr:rowOff>0</xdr:rowOff>
    </xdr:from>
    <xdr:to>
      <xdr:col>3</xdr:col>
      <xdr:colOff>581025</xdr:colOff>
      <xdr:row>39</xdr:row>
      <xdr:rowOff>0</xdr:rowOff>
    </xdr:to>
    <xdr:sp>
      <xdr:nvSpPr>
        <xdr:cNvPr id="13" name="Line 18"/>
        <xdr:cNvSpPr>
          <a:spLocks/>
        </xdr:cNvSpPr>
      </xdr:nvSpPr>
      <xdr:spPr>
        <a:xfrm>
          <a:off x="2295525" y="67341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542925</xdr:colOff>
      <xdr:row>31</xdr:row>
      <xdr:rowOff>76200</xdr:rowOff>
    </xdr:from>
    <xdr:to>
      <xdr:col>4</xdr:col>
      <xdr:colOff>666750</xdr:colOff>
      <xdr:row>34</xdr:row>
      <xdr:rowOff>0</xdr:rowOff>
    </xdr:to>
    <xdr:grpSp>
      <xdr:nvGrpSpPr>
        <xdr:cNvPr id="14" name="Group 21"/>
        <xdr:cNvGrpSpPr>
          <a:grpSpLocks/>
        </xdr:cNvGrpSpPr>
      </xdr:nvGrpSpPr>
      <xdr:grpSpPr>
        <a:xfrm>
          <a:off x="3286125" y="5438775"/>
          <a:ext cx="123825" cy="438150"/>
          <a:chOff x="345" y="711"/>
          <a:chExt cx="13" cy="46"/>
        </a:xfrm>
        <a:solidFill>
          <a:srgbClr val="FFFFFF"/>
        </a:solidFill>
      </xdr:grpSpPr>
      <xdr:sp>
        <xdr:nvSpPr>
          <xdr:cNvPr id="15" name="Line 19"/>
          <xdr:cNvSpPr>
            <a:spLocks/>
          </xdr:cNvSpPr>
        </xdr:nvSpPr>
        <xdr:spPr>
          <a:xfrm flipV="1">
            <a:off x="358" y="720"/>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AutoShape 20"/>
          <xdr:cNvSpPr>
            <a:spLocks/>
          </xdr:cNvSpPr>
        </xdr:nvSpPr>
        <xdr:spPr>
          <a:xfrm rot="5400000">
            <a:off x="344" y="713"/>
            <a:ext cx="18"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581025</xdr:colOff>
      <xdr:row>36</xdr:row>
      <xdr:rowOff>76200</xdr:rowOff>
    </xdr:from>
    <xdr:to>
      <xdr:col>4</xdr:col>
      <xdr:colOff>19050</xdr:colOff>
      <xdr:row>39</xdr:row>
      <xdr:rowOff>0</xdr:rowOff>
    </xdr:to>
    <xdr:grpSp>
      <xdr:nvGrpSpPr>
        <xdr:cNvPr id="17" name="Group 22"/>
        <xdr:cNvGrpSpPr>
          <a:grpSpLocks/>
        </xdr:cNvGrpSpPr>
      </xdr:nvGrpSpPr>
      <xdr:grpSpPr>
        <a:xfrm flipH="1">
          <a:off x="2638425" y="6296025"/>
          <a:ext cx="123825" cy="438150"/>
          <a:chOff x="345" y="711"/>
          <a:chExt cx="13" cy="46"/>
        </a:xfrm>
        <a:solidFill>
          <a:srgbClr val="FFFFFF"/>
        </a:solidFill>
      </xdr:grpSpPr>
      <xdr:sp>
        <xdr:nvSpPr>
          <xdr:cNvPr id="18" name="Line 23"/>
          <xdr:cNvSpPr>
            <a:spLocks/>
          </xdr:cNvSpPr>
        </xdr:nvSpPr>
        <xdr:spPr>
          <a:xfrm flipV="1">
            <a:off x="358" y="720"/>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AutoShape 24"/>
          <xdr:cNvSpPr>
            <a:spLocks/>
          </xdr:cNvSpPr>
        </xdr:nvSpPr>
        <xdr:spPr>
          <a:xfrm rot="5400000">
            <a:off x="344" y="713"/>
            <a:ext cx="18"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466725</xdr:colOff>
      <xdr:row>40</xdr:row>
      <xdr:rowOff>57150</xdr:rowOff>
    </xdr:from>
    <xdr:to>
      <xdr:col>2</xdr:col>
      <xdr:colOff>171450</xdr:colOff>
      <xdr:row>41</xdr:row>
      <xdr:rowOff>85725</xdr:rowOff>
    </xdr:to>
    <xdr:sp>
      <xdr:nvSpPr>
        <xdr:cNvPr id="20" name="Text Box 46"/>
        <xdr:cNvSpPr txBox="1">
          <a:spLocks noChangeArrowheads="1"/>
        </xdr:cNvSpPr>
      </xdr:nvSpPr>
      <xdr:spPr>
        <a:xfrm>
          <a:off x="1152525" y="6962775"/>
          <a:ext cx="39052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20</a:t>
          </a:r>
          <a:r>
            <a:rPr lang="en-US" cap="none" sz="900" b="0" i="0" u="none" baseline="0">
              <a:solidFill>
                <a:srgbClr val="000000"/>
              </a:solidFill>
              <a:latin typeface="ＭＳ Ｐ明朝"/>
              <a:ea typeface="ＭＳ Ｐ明朝"/>
              <a:cs typeface="ＭＳ Ｐ明朝"/>
            </a:rPr>
            <a:t>）</a:t>
          </a:r>
        </a:p>
      </xdr:txBody>
    </xdr:sp>
    <xdr:clientData/>
  </xdr:twoCellAnchor>
  <xdr:twoCellAnchor>
    <xdr:from>
      <xdr:col>4</xdr:col>
      <xdr:colOff>504825</xdr:colOff>
      <xdr:row>24</xdr:row>
      <xdr:rowOff>19050</xdr:rowOff>
    </xdr:from>
    <xdr:to>
      <xdr:col>5</xdr:col>
      <xdr:colOff>428625</xdr:colOff>
      <xdr:row>25</xdr:row>
      <xdr:rowOff>38100</xdr:rowOff>
    </xdr:to>
    <xdr:sp>
      <xdr:nvSpPr>
        <xdr:cNvPr id="21" name="Text Box 48"/>
        <xdr:cNvSpPr txBox="1">
          <a:spLocks noChangeArrowheads="1"/>
        </xdr:cNvSpPr>
      </xdr:nvSpPr>
      <xdr:spPr>
        <a:xfrm>
          <a:off x="3248025" y="4181475"/>
          <a:ext cx="609600" cy="19050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シャワー</a:t>
          </a:r>
        </a:p>
      </xdr:txBody>
    </xdr:sp>
    <xdr:clientData/>
  </xdr:twoCellAnchor>
  <xdr:twoCellAnchor>
    <xdr:from>
      <xdr:col>5</xdr:col>
      <xdr:colOff>66675</xdr:colOff>
      <xdr:row>17</xdr:row>
      <xdr:rowOff>9525</xdr:rowOff>
    </xdr:from>
    <xdr:to>
      <xdr:col>6</xdr:col>
      <xdr:colOff>19050</xdr:colOff>
      <xdr:row>18</xdr:row>
      <xdr:rowOff>38100</xdr:rowOff>
    </xdr:to>
    <xdr:sp>
      <xdr:nvSpPr>
        <xdr:cNvPr id="22" name="Text Box 49"/>
        <xdr:cNvSpPr txBox="1">
          <a:spLocks noChangeArrowheads="1"/>
        </xdr:cNvSpPr>
      </xdr:nvSpPr>
      <xdr:spPr>
        <a:xfrm>
          <a:off x="3495675" y="2971800"/>
          <a:ext cx="6381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大便器</a:t>
          </a:r>
        </a:p>
      </xdr:txBody>
    </xdr:sp>
    <xdr:clientData/>
  </xdr:twoCellAnchor>
  <xdr:twoCellAnchor>
    <xdr:from>
      <xdr:col>5</xdr:col>
      <xdr:colOff>238125</xdr:colOff>
      <xdr:row>25</xdr:row>
      <xdr:rowOff>76200</xdr:rowOff>
    </xdr:from>
    <xdr:to>
      <xdr:col>5</xdr:col>
      <xdr:colOff>361950</xdr:colOff>
      <xdr:row>28</xdr:row>
      <xdr:rowOff>0</xdr:rowOff>
    </xdr:to>
    <xdr:grpSp>
      <xdr:nvGrpSpPr>
        <xdr:cNvPr id="23" name="Group 50"/>
        <xdr:cNvGrpSpPr>
          <a:grpSpLocks/>
        </xdr:cNvGrpSpPr>
      </xdr:nvGrpSpPr>
      <xdr:grpSpPr>
        <a:xfrm>
          <a:off x="3667125" y="4410075"/>
          <a:ext cx="123825" cy="438150"/>
          <a:chOff x="345" y="711"/>
          <a:chExt cx="13" cy="46"/>
        </a:xfrm>
        <a:solidFill>
          <a:srgbClr val="FFFFFF"/>
        </a:solidFill>
      </xdr:grpSpPr>
      <xdr:sp>
        <xdr:nvSpPr>
          <xdr:cNvPr id="24" name="Line 51"/>
          <xdr:cNvSpPr>
            <a:spLocks/>
          </xdr:cNvSpPr>
        </xdr:nvSpPr>
        <xdr:spPr>
          <a:xfrm flipV="1">
            <a:off x="358" y="720"/>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AutoShape 52"/>
          <xdr:cNvSpPr>
            <a:spLocks/>
          </xdr:cNvSpPr>
        </xdr:nvSpPr>
        <xdr:spPr>
          <a:xfrm rot="5400000">
            <a:off x="344" y="713"/>
            <a:ext cx="18"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295275</xdr:colOff>
      <xdr:row>30</xdr:row>
      <xdr:rowOff>47625</xdr:rowOff>
    </xdr:from>
    <xdr:to>
      <xdr:col>5</xdr:col>
      <xdr:colOff>85725</xdr:colOff>
      <xdr:row>31</xdr:row>
      <xdr:rowOff>66675</xdr:rowOff>
    </xdr:to>
    <xdr:sp>
      <xdr:nvSpPr>
        <xdr:cNvPr id="26" name="Text Box 53"/>
        <xdr:cNvSpPr txBox="1">
          <a:spLocks noChangeArrowheads="1"/>
        </xdr:cNvSpPr>
      </xdr:nvSpPr>
      <xdr:spPr>
        <a:xfrm>
          <a:off x="3038475" y="5238750"/>
          <a:ext cx="476250" cy="1905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rPr>
            <a:t>台所</a:t>
          </a:r>
        </a:p>
      </xdr:txBody>
    </xdr:sp>
    <xdr:clientData/>
  </xdr:twoCellAnchor>
  <xdr:twoCellAnchor>
    <xdr:from>
      <xdr:col>3</xdr:col>
      <xdr:colOff>552450</xdr:colOff>
      <xdr:row>38</xdr:row>
      <xdr:rowOff>9525</xdr:rowOff>
    </xdr:from>
    <xdr:to>
      <xdr:col>4</xdr:col>
      <xdr:colOff>342900</xdr:colOff>
      <xdr:row>39</xdr:row>
      <xdr:rowOff>28575</xdr:rowOff>
    </xdr:to>
    <xdr:sp>
      <xdr:nvSpPr>
        <xdr:cNvPr id="27" name="Text Box 54"/>
        <xdr:cNvSpPr txBox="1">
          <a:spLocks noChangeArrowheads="1"/>
        </xdr:cNvSpPr>
      </xdr:nvSpPr>
      <xdr:spPr>
        <a:xfrm>
          <a:off x="2609850" y="6572250"/>
          <a:ext cx="476250" cy="1905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rPr>
            <a:t>散水</a:t>
          </a:r>
        </a:p>
      </xdr:txBody>
    </xdr:sp>
    <xdr:clientData/>
  </xdr:twoCellAnchor>
  <xdr:twoCellAnchor>
    <xdr:from>
      <xdr:col>2</xdr:col>
      <xdr:colOff>600075</xdr:colOff>
      <xdr:row>34</xdr:row>
      <xdr:rowOff>152400</xdr:rowOff>
    </xdr:from>
    <xdr:to>
      <xdr:col>3</xdr:col>
      <xdr:colOff>114300</xdr:colOff>
      <xdr:row>38</xdr:row>
      <xdr:rowOff>0</xdr:rowOff>
    </xdr:to>
    <xdr:grpSp>
      <xdr:nvGrpSpPr>
        <xdr:cNvPr id="28" name="Group 60"/>
        <xdr:cNvGrpSpPr>
          <a:grpSpLocks/>
        </xdr:cNvGrpSpPr>
      </xdr:nvGrpSpPr>
      <xdr:grpSpPr>
        <a:xfrm>
          <a:off x="1971675" y="6029325"/>
          <a:ext cx="200025" cy="533400"/>
          <a:chOff x="240" y="769"/>
          <a:chExt cx="21" cy="56"/>
        </a:xfrm>
        <a:solidFill>
          <a:srgbClr val="FFFFFF"/>
        </a:solidFill>
      </xdr:grpSpPr>
      <xdr:sp>
        <xdr:nvSpPr>
          <xdr:cNvPr id="29" name="Line 26"/>
          <xdr:cNvSpPr>
            <a:spLocks/>
          </xdr:cNvSpPr>
        </xdr:nvSpPr>
        <xdr:spPr>
          <a:xfrm flipV="1">
            <a:off x="250" y="791"/>
            <a:ext cx="0"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AutoShape 27"/>
          <xdr:cNvSpPr>
            <a:spLocks/>
          </xdr:cNvSpPr>
        </xdr:nvSpPr>
        <xdr:spPr>
          <a:xfrm rot="10800000">
            <a:off x="242" y="776"/>
            <a:ext cx="18"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Oval 55"/>
          <xdr:cNvSpPr>
            <a:spLocks/>
          </xdr:cNvSpPr>
        </xdr:nvSpPr>
        <xdr:spPr>
          <a:xfrm>
            <a:off x="240" y="769"/>
            <a:ext cx="21" cy="2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2" name="Group 59"/>
          <xdr:cNvGrpSpPr>
            <a:grpSpLocks/>
          </xdr:cNvGrpSpPr>
        </xdr:nvGrpSpPr>
        <xdr:grpSpPr>
          <a:xfrm>
            <a:off x="244" y="802"/>
            <a:ext cx="14" cy="10"/>
            <a:chOff x="379" y="914"/>
            <a:chExt cx="17" cy="24"/>
          </a:xfrm>
          <a:solidFill>
            <a:srgbClr val="FFFFFF"/>
          </a:solidFill>
        </xdr:grpSpPr>
        <xdr:sp>
          <xdr:nvSpPr>
            <xdr:cNvPr id="33" name="AutoShape 57"/>
            <xdr:cNvSpPr>
              <a:spLocks/>
            </xdr:cNvSpPr>
          </xdr:nvSpPr>
          <xdr:spPr>
            <a:xfrm>
              <a:off x="379" y="926"/>
              <a:ext cx="17" cy="12"/>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AutoShape 58"/>
            <xdr:cNvSpPr>
              <a:spLocks/>
            </xdr:cNvSpPr>
          </xdr:nvSpPr>
          <xdr:spPr>
            <a:xfrm flipV="1">
              <a:off x="379" y="914"/>
              <a:ext cx="17" cy="12"/>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666750</xdr:colOff>
      <xdr:row>34</xdr:row>
      <xdr:rowOff>142875</xdr:rowOff>
    </xdr:from>
    <xdr:to>
      <xdr:col>2</xdr:col>
      <xdr:colOff>590550</xdr:colOff>
      <xdr:row>35</xdr:row>
      <xdr:rowOff>161925</xdr:rowOff>
    </xdr:to>
    <xdr:sp>
      <xdr:nvSpPr>
        <xdr:cNvPr id="35" name="Text Box 61"/>
        <xdr:cNvSpPr txBox="1">
          <a:spLocks noChangeArrowheads="1"/>
        </xdr:cNvSpPr>
      </xdr:nvSpPr>
      <xdr:spPr>
        <a:xfrm>
          <a:off x="1352550" y="6019800"/>
          <a:ext cx="609600" cy="1905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rPr>
            <a:t>給湯器</a:t>
          </a:r>
        </a:p>
      </xdr:txBody>
    </xdr:sp>
    <xdr:clientData/>
  </xdr:twoCellAnchor>
  <xdr:twoCellAnchor>
    <xdr:from>
      <xdr:col>2</xdr:col>
      <xdr:colOff>0</xdr:colOff>
      <xdr:row>39</xdr:row>
      <xdr:rowOff>104775</xdr:rowOff>
    </xdr:from>
    <xdr:to>
      <xdr:col>2</xdr:col>
      <xdr:colOff>142875</xdr:colOff>
      <xdr:row>40</xdr:row>
      <xdr:rowOff>38100</xdr:rowOff>
    </xdr:to>
    <xdr:grpSp>
      <xdr:nvGrpSpPr>
        <xdr:cNvPr id="36" name="Group 65"/>
        <xdr:cNvGrpSpPr>
          <a:grpSpLocks/>
        </xdr:cNvGrpSpPr>
      </xdr:nvGrpSpPr>
      <xdr:grpSpPr>
        <a:xfrm>
          <a:off x="1371600" y="6838950"/>
          <a:ext cx="142875" cy="104775"/>
          <a:chOff x="166" y="855"/>
          <a:chExt cx="23" cy="17"/>
        </a:xfrm>
        <a:solidFill>
          <a:srgbClr val="FFFFFF"/>
        </a:solidFill>
      </xdr:grpSpPr>
      <xdr:sp>
        <xdr:nvSpPr>
          <xdr:cNvPr id="37" name="Line 63"/>
          <xdr:cNvSpPr>
            <a:spLocks/>
          </xdr:cNvSpPr>
        </xdr:nvSpPr>
        <xdr:spPr>
          <a:xfrm flipV="1">
            <a:off x="166" y="855"/>
            <a:ext cx="23"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64"/>
          <xdr:cNvSpPr>
            <a:spLocks/>
          </xdr:cNvSpPr>
        </xdr:nvSpPr>
        <xdr:spPr>
          <a:xfrm flipH="1">
            <a:off x="176" y="857"/>
            <a:ext cx="1"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476250</xdr:colOff>
      <xdr:row>18</xdr:row>
      <xdr:rowOff>28575</xdr:rowOff>
    </xdr:from>
    <xdr:to>
      <xdr:col>6</xdr:col>
      <xdr:colOff>19050</xdr:colOff>
      <xdr:row>20</xdr:row>
      <xdr:rowOff>38100</xdr:rowOff>
    </xdr:to>
    <xdr:grpSp>
      <xdr:nvGrpSpPr>
        <xdr:cNvPr id="39" name="Group 66"/>
        <xdr:cNvGrpSpPr>
          <a:grpSpLocks/>
        </xdr:cNvGrpSpPr>
      </xdr:nvGrpSpPr>
      <xdr:grpSpPr>
        <a:xfrm>
          <a:off x="3905250" y="3162300"/>
          <a:ext cx="228600" cy="352425"/>
          <a:chOff x="410" y="471"/>
          <a:chExt cx="24" cy="37"/>
        </a:xfrm>
        <a:solidFill>
          <a:srgbClr val="FFFFFF"/>
        </a:solidFill>
      </xdr:grpSpPr>
      <xdr:sp>
        <xdr:nvSpPr>
          <xdr:cNvPr id="40" name="Line 40"/>
          <xdr:cNvSpPr>
            <a:spLocks/>
          </xdr:cNvSpPr>
        </xdr:nvSpPr>
        <xdr:spPr>
          <a:xfrm flipH="1" flipV="1">
            <a:off x="433" y="471"/>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42"/>
          <xdr:cNvSpPr>
            <a:spLocks/>
          </xdr:cNvSpPr>
        </xdr:nvSpPr>
        <xdr:spPr>
          <a:xfrm flipV="1">
            <a:off x="419" y="471"/>
            <a:ext cx="15"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43"/>
          <xdr:cNvSpPr>
            <a:spLocks/>
          </xdr:cNvSpPr>
        </xdr:nvSpPr>
        <xdr:spPr>
          <a:xfrm rot="16200000" flipV="1">
            <a:off x="422" y="472"/>
            <a:ext cx="6"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Oval 41"/>
          <xdr:cNvSpPr>
            <a:spLocks/>
          </xdr:cNvSpPr>
        </xdr:nvSpPr>
        <xdr:spPr>
          <a:xfrm>
            <a:off x="410" y="476"/>
            <a:ext cx="11" cy="12"/>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76200</xdr:colOff>
      <xdr:row>39</xdr:row>
      <xdr:rowOff>85725</xdr:rowOff>
    </xdr:from>
    <xdr:to>
      <xdr:col>2</xdr:col>
      <xdr:colOff>504825</xdr:colOff>
      <xdr:row>40</xdr:row>
      <xdr:rowOff>47625</xdr:rowOff>
    </xdr:to>
    <xdr:grpSp>
      <xdr:nvGrpSpPr>
        <xdr:cNvPr id="44" name="グループ化 1"/>
        <xdr:cNvGrpSpPr>
          <a:grpSpLocks/>
        </xdr:cNvGrpSpPr>
      </xdr:nvGrpSpPr>
      <xdr:grpSpPr>
        <a:xfrm>
          <a:off x="1447800" y="6819900"/>
          <a:ext cx="428625" cy="133350"/>
          <a:chOff x="1445501" y="6851759"/>
          <a:chExt cx="430759" cy="138441"/>
        </a:xfrm>
        <a:solidFill>
          <a:srgbClr val="FFFFFF"/>
        </a:solidFill>
      </xdr:grpSpPr>
      <xdr:sp>
        <xdr:nvSpPr>
          <xdr:cNvPr id="45" name="AutoShape 69"/>
          <xdr:cNvSpPr>
            <a:spLocks/>
          </xdr:cNvSpPr>
        </xdr:nvSpPr>
        <xdr:spPr>
          <a:xfrm>
            <a:off x="1445501" y="6884639"/>
            <a:ext cx="430759" cy="105561"/>
          </a:xfrm>
          <a:prstGeom prst="parallelogram">
            <a:avLst>
              <a:gd name="adj" fmla="val -1435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Text Box 70"/>
          <xdr:cNvSpPr txBox="1">
            <a:spLocks noChangeArrowheads="1"/>
          </xdr:cNvSpPr>
        </xdr:nvSpPr>
        <xdr:spPr>
          <a:xfrm>
            <a:off x="1569990" y="6851759"/>
            <a:ext cx="191472" cy="138441"/>
          </a:xfrm>
          <a:prstGeom prst="rect">
            <a:avLst/>
          </a:prstGeom>
          <a:noFill/>
          <a:ln w="9525" cmpd="sng">
            <a:noFill/>
          </a:ln>
        </xdr:spPr>
        <xdr:txBody>
          <a:bodyPr vertOverflow="clip" wrap="square" lIns="27432" tIns="18288" rIns="0" bIns="0"/>
          <a:p>
            <a:pPr algn="l">
              <a:defRPr/>
            </a:pPr>
            <a:r>
              <a:rPr lang="en-US" cap="none" sz="900" b="0" i="1" u="none" baseline="0">
                <a:solidFill>
                  <a:srgbClr val="000000"/>
                </a:solidFill>
                <a:latin typeface="ＭＳ Ｐゴシック"/>
                <a:ea typeface="ＭＳ Ｐゴシック"/>
                <a:cs typeface="ＭＳ Ｐゴシック"/>
              </a:rPr>
              <a:t>Ｍ</a:t>
            </a:r>
          </a:p>
        </xdr:txBody>
      </xdr:sp>
    </xdr:grpSp>
    <xdr:clientData/>
  </xdr:twoCellAnchor>
  <xdr:twoCellAnchor>
    <xdr:from>
      <xdr:col>1</xdr:col>
      <xdr:colOff>38100</xdr:colOff>
      <xdr:row>39</xdr:row>
      <xdr:rowOff>152400</xdr:rowOff>
    </xdr:from>
    <xdr:to>
      <xdr:col>2</xdr:col>
      <xdr:colOff>9525</xdr:colOff>
      <xdr:row>41</xdr:row>
      <xdr:rowOff>0</xdr:rowOff>
    </xdr:to>
    <xdr:sp>
      <xdr:nvSpPr>
        <xdr:cNvPr id="47" name="Freeform 72"/>
        <xdr:cNvSpPr>
          <a:spLocks/>
        </xdr:cNvSpPr>
      </xdr:nvSpPr>
      <xdr:spPr>
        <a:xfrm>
          <a:off x="723900" y="6886575"/>
          <a:ext cx="657225" cy="190500"/>
        </a:xfrm>
        <a:custGeom>
          <a:pathLst>
            <a:path h="20" w="69">
              <a:moveTo>
                <a:pt x="68" y="1"/>
              </a:moveTo>
              <a:cubicBezTo>
                <a:pt x="68" y="0"/>
                <a:pt x="69" y="0"/>
                <a:pt x="64" y="2"/>
              </a:cubicBezTo>
              <a:cubicBezTo>
                <a:pt x="59" y="4"/>
                <a:pt x="50" y="13"/>
                <a:pt x="39" y="16"/>
              </a:cubicBezTo>
              <a:cubicBezTo>
                <a:pt x="28" y="19"/>
                <a:pt x="14" y="19"/>
                <a:pt x="0" y="2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33</xdr:row>
      <xdr:rowOff>76200</xdr:rowOff>
    </xdr:from>
    <xdr:to>
      <xdr:col>8</xdr:col>
      <xdr:colOff>0</xdr:colOff>
      <xdr:row>35</xdr:row>
      <xdr:rowOff>85725</xdr:rowOff>
    </xdr:to>
    <xdr:grpSp>
      <xdr:nvGrpSpPr>
        <xdr:cNvPr id="48" name="Group 73"/>
        <xdr:cNvGrpSpPr>
          <a:grpSpLocks/>
        </xdr:cNvGrpSpPr>
      </xdr:nvGrpSpPr>
      <xdr:grpSpPr>
        <a:xfrm flipH="1">
          <a:off x="5257800" y="5781675"/>
          <a:ext cx="228600" cy="352425"/>
          <a:chOff x="410" y="471"/>
          <a:chExt cx="24" cy="37"/>
        </a:xfrm>
        <a:solidFill>
          <a:srgbClr val="FFFFFF"/>
        </a:solidFill>
      </xdr:grpSpPr>
      <xdr:sp>
        <xdr:nvSpPr>
          <xdr:cNvPr id="49" name="Line 74"/>
          <xdr:cNvSpPr>
            <a:spLocks/>
          </xdr:cNvSpPr>
        </xdr:nvSpPr>
        <xdr:spPr>
          <a:xfrm flipH="1" flipV="1">
            <a:off x="433" y="471"/>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75"/>
          <xdr:cNvSpPr>
            <a:spLocks/>
          </xdr:cNvSpPr>
        </xdr:nvSpPr>
        <xdr:spPr>
          <a:xfrm flipV="1">
            <a:off x="419" y="471"/>
            <a:ext cx="15"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Line 76"/>
          <xdr:cNvSpPr>
            <a:spLocks/>
          </xdr:cNvSpPr>
        </xdr:nvSpPr>
        <xdr:spPr>
          <a:xfrm rot="16200000" flipV="1">
            <a:off x="422" y="472"/>
            <a:ext cx="6"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Oval 77"/>
          <xdr:cNvSpPr>
            <a:spLocks/>
          </xdr:cNvSpPr>
        </xdr:nvSpPr>
        <xdr:spPr>
          <a:xfrm>
            <a:off x="410" y="476"/>
            <a:ext cx="11" cy="12"/>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190500</xdr:colOff>
      <xdr:row>36</xdr:row>
      <xdr:rowOff>38100</xdr:rowOff>
    </xdr:from>
    <xdr:to>
      <xdr:col>7</xdr:col>
      <xdr:colOff>285750</xdr:colOff>
      <xdr:row>36</xdr:row>
      <xdr:rowOff>38100</xdr:rowOff>
    </xdr:to>
    <xdr:sp>
      <xdr:nvSpPr>
        <xdr:cNvPr id="53" name="Line 78"/>
        <xdr:cNvSpPr>
          <a:spLocks/>
        </xdr:cNvSpPr>
      </xdr:nvSpPr>
      <xdr:spPr>
        <a:xfrm>
          <a:off x="4305300" y="625792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666750</xdr:colOff>
      <xdr:row>32</xdr:row>
      <xdr:rowOff>114300</xdr:rowOff>
    </xdr:from>
    <xdr:to>
      <xdr:col>8</xdr:col>
      <xdr:colOff>542925</xdr:colOff>
      <xdr:row>33</xdr:row>
      <xdr:rowOff>133350</xdr:rowOff>
    </xdr:to>
    <xdr:sp>
      <xdr:nvSpPr>
        <xdr:cNvPr id="54" name="Text Box 79"/>
        <xdr:cNvSpPr txBox="1">
          <a:spLocks noChangeArrowheads="1"/>
        </xdr:cNvSpPr>
      </xdr:nvSpPr>
      <xdr:spPr>
        <a:xfrm>
          <a:off x="5467350" y="5648325"/>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大便器</a:t>
          </a:r>
        </a:p>
      </xdr:txBody>
    </xdr:sp>
    <xdr:clientData/>
  </xdr:twoCellAnchor>
  <xdr:twoCellAnchor>
    <xdr:from>
      <xdr:col>7</xdr:col>
      <xdr:colOff>285750</xdr:colOff>
      <xdr:row>35</xdr:row>
      <xdr:rowOff>85725</xdr:rowOff>
    </xdr:from>
    <xdr:to>
      <xdr:col>7</xdr:col>
      <xdr:colOff>476250</xdr:colOff>
      <xdr:row>36</xdr:row>
      <xdr:rowOff>38100</xdr:rowOff>
    </xdr:to>
    <xdr:sp>
      <xdr:nvSpPr>
        <xdr:cNvPr id="55" name="Line 80"/>
        <xdr:cNvSpPr>
          <a:spLocks/>
        </xdr:cNvSpPr>
      </xdr:nvSpPr>
      <xdr:spPr>
        <a:xfrm flipV="1">
          <a:off x="5086350" y="6134100"/>
          <a:ext cx="1905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35</xdr:row>
      <xdr:rowOff>76200</xdr:rowOff>
    </xdr:from>
    <xdr:to>
      <xdr:col>7</xdr:col>
      <xdr:colOff>209550</xdr:colOff>
      <xdr:row>36</xdr:row>
      <xdr:rowOff>28575</xdr:rowOff>
    </xdr:to>
    <xdr:sp>
      <xdr:nvSpPr>
        <xdr:cNvPr id="56" name="Line 81"/>
        <xdr:cNvSpPr>
          <a:spLocks/>
        </xdr:cNvSpPr>
      </xdr:nvSpPr>
      <xdr:spPr>
        <a:xfrm flipV="1">
          <a:off x="4838700" y="6124575"/>
          <a:ext cx="17145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32</xdr:row>
      <xdr:rowOff>152400</xdr:rowOff>
    </xdr:from>
    <xdr:to>
      <xdr:col>7</xdr:col>
      <xdr:colOff>323850</xdr:colOff>
      <xdr:row>35</xdr:row>
      <xdr:rowOff>76200</xdr:rowOff>
    </xdr:to>
    <xdr:grpSp>
      <xdr:nvGrpSpPr>
        <xdr:cNvPr id="57" name="Group 82"/>
        <xdr:cNvGrpSpPr>
          <a:grpSpLocks/>
        </xdr:cNvGrpSpPr>
      </xdr:nvGrpSpPr>
      <xdr:grpSpPr>
        <a:xfrm flipH="1">
          <a:off x="5000625" y="5686425"/>
          <a:ext cx="123825" cy="438150"/>
          <a:chOff x="345" y="711"/>
          <a:chExt cx="13" cy="46"/>
        </a:xfrm>
        <a:solidFill>
          <a:srgbClr val="FFFFFF"/>
        </a:solidFill>
      </xdr:grpSpPr>
      <xdr:sp>
        <xdr:nvSpPr>
          <xdr:cNvPr id="58" name="Line 83"/>
          <xdr:cNvSpPr>
            <a:spLocks/>
          </xdr:cNvSpPr>
        </xdr:nvSpPr>
        <xdr:spPr>
          <a:xfrm flipV="1">
            <a:off x="358" y="720"/>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AutoShape 84"/>
          <xdr:cNvSpPr>
            <a:spLocks/>
          </xdr:cNvSpPr>
        </xdr:nvSpPr>
        <xdr:spPr>
          <a:xfrm rot="5400000">
            <a:off x="344" y="713"/>
            <a:ext cx="18"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95250</xdr:colOff>
      <xdr:row>31</xdr:row>
      <xdr:rowOff>114300</xdr:rowOff>
    </xdr:from>
    <xdr:to>
      <xdr:col>8</xdr:col>
      <xdr:colOff>9525</xdr:colOff>
      <xdr:row>32</xdr:row>
      <xdr:rowOff>133350</xdr:rowOff>
    </xdr:to>
    <xdr:sp>
      <xdr:nvSpPr>
        <xdr:cNvPr id="60" name="Text Box 85"/>
        <xdr:cNvSpPr txBox="1">
          <a:spLocks noChangeArrowheads="1"/>
        </xdr:cNvSpPr>
      </xdr:nvSpPr>
      <xdr:spPr>
        <a:xfrm>
          <a:off x="4895850" y="5476875"/>
          <a:ext cx="600075" cy="1905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rPr>
            <a:t>洗濯機</a:t>
          </a:r>
        </a:p>
      </xdr:txBody>
    </xdr:sp>
    <xdr:clientData/>
  </xdr:twoCellAnchor>
  <xdr:twoCellAnchor>
    <xdr:from>
      <xdr:col>6</xdr:col>
      <xdr:colOff>495300</xdr:colOff>
      <xdr:row>17</xdr:row>
      <xdr:rowOff>95250</xdr:rowOff>
    </xdr:from>
    <xdr:to>
      <xdr:col>6</xdr:col>
      <xdr:colOff>619125</xdr:colOff>
      <xdr:row>18</xdr:row>
      <xdr:rowOff>19050</xdr:rowOff>
    </xdr:to>
    <xdr:sp>
      <xdr:nvSpPr>
        <xdr:cNvPr id="61" name="AutoShape 86"/>
        <xdr:cNvSpPr>
          <a:spLocks/>
        </xdr:cNvSpPr>
      </xdr:nvSpPr>
      <xdr:spPr>
        <a:xfrm rot="13948405">
          <a:off x="4610100" y="3057525"/>
          <a:ext cx="123825"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40</xdr:row>
      <xdr:rowOff>57150</xdr:rowOff>
    </xdr:from>
    <xdr:to>
      <xdr:col>2</xdr:col>
      <xdr:colOff>466725</xdr:colOff>
      <xdr:row>41</xdr:row>
      <xdr:rowOff>85725</xdr:rowOff>
    </xdr:to>
    <xdr:sp>
      <xdr:nvSpPr>
        <xdr:cNvPr id="62" name="Text Box 87"/>
        <xdr:cNvSpPr txBox="1">
          <a:spLocks noChangeArrowheads="1"/>
        </xdr:cNvSpPr>
      </xdr:nvSpPr>
      <xdr:spPr>
        <a:xfrm>
          <a:off x="1447800" y="6962775"/>
          <a:ext cx="39052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20</a:t>
          </a:r>
          <a:r>
            <a:rPr lang="en-US" cap="none" sz="900" b="0" i="0" u="none" baseline="0">
              <a:solidFill>
                <a:srgbClr val="000000"/>
              </a:solidFill>
              <a:latin typeface="ＭＳ Ｐ明朝"/>
              <a:ea typeface="ＭＳ Ｐ明朝"/>
              <a:cs typeface="ＭＳ Ｐ明朝"/>
            </a:rPr>
            <a:t>）</a:t>
          </a:r>
        </a:p>
      </xdr:txBody>
    </xdr:sp>
    <xdr:clientData/>
  </xdr:twoCellAnchor>
  <xdr:twoCellAnchor>
    <xdr:from>
      <xdr:col>6</xdr:col>
      <xdr:colOff>66675</xdr:colOff>
      <xdr:row>35</xdr:row>
      <xdr:rowOff>38100</xdr:rowOff>
    </xdr:from>
    <xdr:to>
      <xdr:col>6</xdr:col>
      <xdr:colOff>400050</xdr:colOff>
      <xdr:row>35</xdr:row>
      <xdr:rowOff>38100</xdr:rowOff>
    </xdr:to>
    <xdr:sp>
      <xdr:nvSpPr>
        <xdr:cNvPr id="63" name="Line 88"/>
        <xdr:cNvSpPr>
          <a:spLocks/>
        </xdr:cNvSpPr>
      </xdr:nvSpPr>
      <xdr:spPr>
        <a:xfrm>
          <a:off x="4181475" y="60864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32</xdr:row>
      <xdr:rowOff>104775</xdr:rowOff>
    </xdr:from>
    <xdr:to>
      <xdr:col>6</xdr:col>
      <xdr:colOff>190500</xdr:colOff>
      <xdr:row>35</xdr:row>
      <xdr:rowOff>28575</xdr:rowOff>
    </xdr:to>
    <xdr:grpSp>
      <xdr:nvGrpSpPr>
        <xdr:cNvPr id="64" name="Group 89"/>
        <xdr:cNvGrpSpPr>
          <a:grpSpLocks/>
        </xdr:cNvGrpSpPr>
      </xdr:nvGrpSpPr>
      <xdr:grpSpPr>
        <a:xfrm flipH="1">
          <a:off x="4181475" y="5638800"/>
          <a:ext cx="123825" cy="438150"/>
          <a:chOff x="345" y="711"/>
          <a:chExt cx="13" cy="46"/>
        </a:xfrm>
        <a:solidFill>
          <a:srgbClr val="FFFFFF"/>
        </a:solidFill>
      </xdr:grpSpPr>
      <xdr:sp>
        <xdr:nvSpPr>
          <xdr:cNvPr id="65" name="Line 90"/>
          <xdr:cNvSpPr>
            <a:spLocks/>
          </xdr:cNvSpPr>
        </xdr:nvSpPr>
        <xdr:spPr>
          <a:xfrm flipV="1">
            <a:off x="358" y="720"/>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AutoShape 91"/>
          <xdr:cNvSpPr>
            <a:spLocks/>
          </xdr:cNvSpPr>
        </xdr:nvSpPr>
        <xdr:spPr>
          <a:xfrm rot="5400000">
            <a:off x="344" y="713"/>
            <a:ext cx="18"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590550</xdr:colOff>
      <xdr:row>31</xdr:row>
      <xdr:rowOff>85725</xdr:rowOff>
    </xdr:from>
    <xdr:to>
      <xdr:col>6</xdr:col>
      <xdr:colOff>381000</xdr:colOff>
      <xdr:row>32</xdr:row>
      <xdr:rowOff>104775</xdr:rowOff>
    </xdr:to>
    <xdr:sp>
      <xdr:nvSpPr>
        <xdr:cNvPr id="67" name="Text Box 92"/>
        <xdr:cNvSpPr txBox="1">
          <a:spLocks noChangeArrowheads="1"/>
        </xdr:cNvSpPr>
      </xdr:nvSpPr>
      <xdr:spPr>
        <a:xfrm>
          <a:off x="4019550" y="5448300"/>
          <a:ext cx="476250" cy="1905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rPr>
            <a:t>浴槽</a:t>
          </a:r>
        </a:p>
      </xdr:txBody>
    </xdr:sp>
    <xdr:clientData/>
  </xdr:twoCellAnchor>
  <xdr:twoCellAnchor>
    <xdr:from>
      <xdr:col>3</xdr:col>
      <xdr:colOff>9525</xdr:colOff>
      <xdr:row>32</xdr:row>
      <xdr:rowOff>0</xdr:rowOff>
    </xdr:from>
    <xdr:to>
      <xdr:col>3</xdr:col>
      <xdr:colOff>381000</xdr:colOff>
      <xdr:row>33</xdr:row>
      <xdr:rowOff>28575</xdr:rowOff>
    </xdr:to>
    <xdr:sp>
      <xdr:nvSpPr>
        <xdr:cNvPr id="68" name="Text Box 93"/>
        <xdr:cNvSpPr txBox="1">
          <a:spLocks noChangeArrowheads="1"/>
        </xdr:cNvSpPr>
      </xdr:nvSpPr>
      <xdr:spPr>
        <a:xfrm>
          <a:off x="2066925" y="5534025"/>
          <a:ext cx="37147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１階</a:t>
          </a:r>
        </a:p>
      </xdr:txBody>
    </xdr:sp>
    <xdr:clientData/>
  </xdr:twoCellAnchor>
  <xdr:twoCellAnchor>
    <xdr:from>
      <xdr:col>3</xdr:col>
      <xdr:colOff>0</xdr:colOff>
      <xdr:row>26</xdr:row>
      <xdr:rowOff>0</xdr:rowOff>
    </xdr:from>
    <xdr:to>
      <xdr:col>3</xdr:col>
      <xdr:colOff>371475</xdr:colOff>
      <xdr:row>27</xdr:row>
      <xdr:rowOff>28575</xdr:rowOff>
    </xdr:to>
    <xdr:sp>
      <xdr:nvSpPr>
        <xdr:cNvPr id="69" name="Text Box 94"/>
        <xdr:cNvSpPr txBox="1">
          <a:spLocks noChangeArrowheads="1"/>
        </xdr:cNvSpPr>
      </xdr:nvSpPr>
      <xdr:spPr>
        <a:xfrm>
          <a:off x="2057400" y="4505325"/>
          <a:ext cx="37147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２階</a:t>
          </a:r>
        </a:p>
      </xdr:txBody>
    </xdr:sp>
    <xdr:clientData/>
  </xdr:twoCellAnchor>
  <xdr:twoCellAnchor>
    <xdr:from>
      <xdr:col>3</xdr:col>
      <xdr:colOff>0</xdr:colOff>
      <xdr:row>19</xdr:row>
      <xdr:rowOff>161925</xdr:rowOff>
    </xdr:from>
    <xdr:to>
      <xdr:col>3</xdr:col>
      <xdr:colOff>371475</xdr:colOff>
      <xdr:row>21</xdr:row>
      <xdr:rowOff>19050</xdr:rowOff>
    </xdr:to>
    <xdr:sp>
      <xdr:nvSpPr>
        <xdr:cNvPr id="70" name="Text Box 95"/>
        <xdr:cNvSpPr txBox="1">
          <a:spLocks noChangeArrowheads="1"/>
        </xdr:cNvSpPr>
      </xdr:nvSpPr>
      <xdr:spPr>
        <a:xfrm>
          <a:off x="2057400" y="3467100"/>
          <a:ext cx="37147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３階</a:t>
          </a:r>
        </a:p>
      </xdr:txBody>
    </xdr:sp>
    <xdr:clientData/>
  </xdr:twoCellAnchor>
  <xdr:twoCellAnchor>
    <xdr:from>
      <xdr:col>2</xdr:col>
      <xdr:colOff>600075</xdr:colOff>
      <xdr:row>40</xdr:row>
      <xdr:rowOff>28575</xdr:rowOff>
    </xdr:from>
    <xdr:to>
      <xdr:col>3</xdr:col>
      <xdr:colOff>304800</xdr:colOff>
      <xdr:row>41</xdr:row>
      <xdr:rowOff>57150</xdr:rowOff>
    </xdr:to>
    <xdr:sp>
      <xdr:nvSpPr>
        <xdr:cNvPr id="71" name="Text Box 96"/>
        <xdr:cNvSpPr txBox="1">
          <a:spLocks noChangeArrowheads="1"/>
        </xdr:cNvSpPr>
      </xdr:nvSpPr>
      <xdr:spPr>
        <a:xfrm>
          <a:off x="1971675" y="6934200"/>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0.5</a:t>
          </a:r>
        </a:p>
      </xdr:txBody>
    </xdr:sp>
    <xdr:clientData/>
  </xdr:twoCellAnchor>
  <xdr:twoCellAnchor>
    <xdr:from>
      <xdr:col>4</xdr:col>
      <xdr:colOff>95250</xdr:colOff>
      <xdr:row>35</xdr:row>
      <xdr:rowOff>161925</xdr:rowOff>
    </xdr:from>
    <xdr:to>
      <xdr:col>4</xdr:col>
      <xdr:colOff>485775</xdr:colOff>
      <xdr:row>37</xdr:row>
      <xdr:rowOff>19050</xdr:rowOff>
    </xdr:to>
    <xdr:sp>
      <xdr:nvSpPr>
        <xdr:cNvPr id="72" name="Text Box 97"/>
        <xdr:cNvSpPr txBox="1">
          <a:spLocks noChangeArrowheads="1"/>
        </xdr:cNvSpPr>
      </xdr:nvSpPr>
      <xdr:spPr>
        <a:xfrm>
          <a:off x="2838450" y="6210300"/>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1.0</a:t>
          </a:r>
        </a:p>
      </xdr:txBody>
    </xdr:sp>
    <xdr:clientData/>
  </xdr:twoCellAnchor>
  <xdr:twoCellAnchor>
    <xdr:from>
      <xdr:col>5</xdr:col>
      <xdr:colOff>190500</xdr:colOff>
      <xdr:row>36</xdr:row>
      <xdr:rowOff>0</xdr:rowOff>
    </xdr:from>
    <xdr:to>
      <xdr:col>5</xdr:col>
      <xdr:colOff>581025</xdr:colOff>
      <xdr:row>37</xdr:row>
      <xdr:rowOff>28575</xdr:rowOff>
    </xdr:to>
    <xdr:sp>
      <xdr:nvSpPr>
        <xdr:cNvPr id="73" name="Text Box 98"/>
        <xdr:cNvSpPr txBox="1">
          <a:spLocks noChangeArrowheads="1"/>
        </xdr:cNvSpPr>
      </xdr:nvSpPr>
      <xdr:spPr>
        <a:xfrm>
          <a:off x="3619500" y="621982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2.0</a:t>
          </a:r>
        </a:p>
      </xdr:txBody>
    </xdr:sp>
    <xdr:clientData/>
  </xdr:twoCellAnchor>
  <xdr:twoCellAnchor>
    <xdr:from>
      <xdr:col>6</xdr:col>
      <xdr:colOff>228600</xdr:colOff>
      <xdr:row>18</xdr:row>
      <xdr:rowOff>152400</xdr:rowOff>
    </xdr:from>
    <xdr:to>
      <xdr:col>6</xdr:col>
      <xdr:colOff>619125</xdr:colOff>
      <xdr:row>20</xdr:row>
      <xdr:rowOff>9525</xdr:rowOff>
    </xdr:to>
    <xdr:sp>
      <xdr:nvSpPr>
        <xdr:cNvPr id="74" name="Text Box 99"/>
        <xdr:cNvSpPr txBox="1">
          <a:spLocks noChangeArrowheads="1"/>
        </xdr:cNvSpPr>
      </xdr:nvSpPr>
      <xdr:spPr>
        <a:xfrm>
          <a:off x="4343400" y="328612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2.0</a:t>
          </a:r>
        </a:p>
      </xdr:txBody>
    </xdr:sp>
    <xdr:clientData/>
  </xdr:twoCellAnchor>
  <xdr:twoCellAnchor>
    <xdr:from>
      <xdr:col>5</xdr:col>
      <xdr:colOff>428625</xdr:colOff>
      <xdr:row>19</xdr:row>
      <xdr:rowOff>57150</xdr:rowOff>
    </xdr:from>
    <xdr:to>
      <xdr:col>6</xdr:col>
      <xdr:colOff>133350</xdr:colOff>
      <xdr:row>20</xdr:row>
      <xdr:rowOff>85725</xdr:rowOff>
    </xdr:to>
    <xdr:sp>
      <xdr:nvSpPr>
        <xdr:cNvPr id="75" name="Text Box 100"/>
        <xdr:cNvSpPr txBox="1">
          <a:spLocks noChangeArrowheads="1"/>
        </xdr:cNvSpPr>
      </xdr:nvSpPr>
      <xdr:spPr>
        <a:xfrm>
          <a:off x="3857625" y="336232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0.5</a:t>
          </a:r>
        </a:p>
      </xdr:txBody>
    </xdr:sp>
    <xdr:clientData/>
  </xdr:twoCellAnchor>
  <xdr:twoCellAnchor>
    <xdr:from>
      <xdr:col>7</xdr:col>
      <xdr:colOff>28575</xdr:colOff>
      <xdr:row>21</xdr:row>
      <xdr:rowOff>0</xdr:rowOff>
    </xdr:from>
    <xdr:to>
      <xdr:col>7</xdr:col>
      <xdr:colOff>419100</xdr:colOff>
      <xdr:row>22</xdr:row>
      <xdr:rowOff>28575</xdr:rowOff>
    </xdr:to>
    <xdr:sp>
      <xdr:nvSpPr>
        <xdr:cNvPr id="76" name="Text Box 101"/>
        <xdr:cNvSpPr txBox="1">
          <a:spLocks noChangeArrowheads="1"/>
        </xdr:cNvSpPr>
      </xdr:nvSpPr>
      <xdr:spPr>
        <a:xfrm>
          <a:off x="4829175" y="364807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3.5</a:t>
          </a:r>
        </a:p>
      </xdr:txBody>
    </xdr:sp>
    <xdr:clientData/>
  </xdr:twoCellAnchor>
  <xdr:twoCellAnchor>
    <xdr:from>
      <xdr:col>7</xdr:col>
      <xdr:colOff>9525</xdr:colOff>
      <xdr:row>28</xdr:row>
      <xdr:rowOff>104775</xdr:rowOff>
    </xdr:from>
    <xdr:to>
      <xdr:col>7</xdr:col>
      <xdr:colOff>400050</xdr:colOff>
      <xdr:row>29</xdr:row>
      <xdr:rowOff>133350</xdr:rowOff>
    </xdr:to>
    <xdr:sp>
      <xdr:nvSpPr>
        <xdr:cNvPr id="77" name="Text Box 102"/>
        <xdr:cNvSpPr txBox="1">
          <a:spLocks noChangeArrowheads="1"/>
        </xdr:cNvSpPr>
      </xdr:nvSpPr>
      <xdr:spPr>
        <a:xfrm>
          <a:off x="4810125" y="4953000"/>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3.5</a:t>
          </a:r>
        </a:p>
      </xdr:txBody>
    </xdr:sp>
    <xdr:clientData/>
  </xdr:twoCellAnchor>
  <xdr:twoCellAnchor>
    <xdr:from>
      <xdr:col>6</xdr:col>
      <xdr:colOff>600075</xdr:colOff>
      <xdr:row>34</xdr:row>
      <xdr:rowOff>9525</xdr:rowOff>
    </xdr:from>
    <xdr:to>
      <xdr:col>7</xdr:col>
      <xdr:colOff>304800</xdr:colOff>
      <xdr:row>35</xdr:row>
      <xdr:rowOff>38100</xdr:rowOff>
    </xdr:to>
    <xdr:sp>
      <xdr:nvSpPr>
        <xdr:cNvPr id="78" name="Text Box 103"/>
        <xdr:cNvSpPr txBox="1">
          <a:spLocks noChangeArrowheads="1"/>
        </xdr:cNvSpPr>
      </xdr:nvSpPr>
      <xdr:spPr>
        <a:xfrm>
          <a:off x="4714875" y="5886450"/>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1.0</a:t>
          </a:r>
        </a:p>
      </xdr:txBody>
    </xdr:sp>
    <xdr:clientData/>
  </xdr:twoCellAnchor>
  <xdr:twoCellAnchor>
    <xdr:from>
      <xdr:col>5</xdr:col>
      <xdr:colOff>19050</xdr:colOff>
      <xdr:row>32</xdr:row>
      <xdr:rowOff>133350</xdr:rowOff>
    </xdr:from>
    <xdr:to>
      <xdr:col>5</xdr:col>
      <xdr:colOff>409575</xdr:colOff>
      <xdr:row>33</xdr:row>
      <xdr:rowOff>161925</xdr:rowOff>
    </xdr:to>
    <xdr:sp>
      <xdr:nvSpPr>
        <xdr:cNvPr id="79" name="Text Box 104"/>
        <xdr:cNvSpPr txBox="1">
          <a:spLocks noChangeArrowheads="1"/>
        </xdr:cNvSpPr>
      </xdr:nvSpPr>
      <xdr:spPr>
        <a:xfrm>
          <a:off x="3448050" y="566737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5</a:t>
          </a:r>
        </a:p>
      </xdr:txBody>
    </xdr:sp>
    <xdr:clientData/>
  </xdr:twoCellAnchor>
  <xdr:twoCellAnchor>
    <xdr:from>
      <xdr:col>6</xdr:col>
      <xdr:colOff>85725</xdr:colOff>
      <xdr:row>36</xdr:row>
      <xdr:rowOff>57150</xdr:rowOff>
    </xdr:from>
    <xdr:to>
      <xdr:col>6</xdr:col>
      <xdr:colOff>476250</xdr:colOff>
      <xdr:row>37</xdr:row>
      <xdr:rowOff>85725</xdr:rowOff>
    </xdr:to>
    <xdr:sp>
      <xdr:nvSpPr>
        <xdr:cNvPr id="80" name="Text Box 105"/>
        <xdr:cNvSpPr txBox="1">
          <a:spLocks noChangeArrowheads="1"/>
        </xdr:cNvSpPr>
      </xdr:nvSpPr>
      <xdr:spPr>
        <a:xfrm>
          <a:off x="4200525" y="627697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0.5</a:t>
          </a:r>
        </a:p>
      </xdr:txBody>
    </xdr:sp>
    <xdr:clientData/>
  </xdr:twoCellAnchor>
  <xdr:twoCellAnchor>
    <xdr:from>
      <xdr:col>6</xdr:col>
      <xdr:colOff>361950</xdr:colOff>
      <xdr:row>23</xdr:row>
      <xdr:rowOff>104775</xdr:rowOff>
    </xdr:from>
    <xdr:to>
      <xdr:col>7</xdr:col>
      <xdr:colOff>66675</xdr:colOff>
      <xdr:row>24</xdr:row>
      <xdr:rowOff>133350</xdr:rowOff>
    </xdr:to>
    <xdr:sp>
      <xdr:nvSpPr>
        <xdr:cNvPr id="81" name="Text Box 106"/>
        <xdr:cNvSpPr txBox="1">
          <a:spLocks noChangeArrowheads="1"/>
        </xdr:cNvSpPr>
      </xdr:nvSpPr>
      <xdr:spPr>
        <a:xfrm>
          <a:off x="4476750" y="4095750"/>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1.0</a:t>
          </a:r>
        </a:p>
      </xdr:txBody>
    </xdr:sp>
    <xdr:clientData/>
  </xdr:twoCellAnchor>
  <xdr:twoCellAnchor>
    <xdr:from>
      <xdr:col>5</xdr:col>
      <xdr:colOff>95250</xdr:colOff>
      <xdr:row>26</xdr:row>
      <xdr:rowOff>133350</xdr:rowOff>
    </xdr:from>
    <xdr:to>
      <xdr:col>5</xdr:col>
      <xdr:colOff>485775</xdr:colOff>
      <xdr:row>27</xdr:row>
      <xdr:rowOff>152400</xdr:rowOff>
    </xdr:to>
    <xdr:sp>
      <xdr:nvSpPr>
        <xdr:cNvPr id="82" name="Text Box 107"/>
        <xdr:cNvSpPr txBox="1">
          <a:spLocks noChangeArrowheads="1"/>
        </xdr:cNvSpPr>
      </xdr:nvSpPr>
      <xdr:spPr>
        <a:xfrm>
          <a:off x="3524250" y="4638675"/>
          <a:ext cx="3905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1.0</a:t>
          </a:r>
        </a:p>
      </xdr:txBody>
    </xdr:sp>
    <xdr:clientData/>
  </xdr:twoCellAnchor>
  <xdr:twoCellAnchor>
    <xdr:from>
      <xdr:col>5</xdr:col>
      <xdr:colOff>485775</xdr:colOff>
      <xdr:row>25</xdr:row>
      <xdr:rowOff>47625</xdr:rowOff>
    </xdr:from>
    <xdr:to>
      <xdr:col>6</xdr:col>
      <xdr:colOff>190500</xdr:colOff>
      <xdr:row>26</xdr:row>
      <xdr:rowOff>76200</xdr:rowOff>
    </xdr:to>
    <xdr:sp>
      <xdr:nvSpPr>
        <xdr:cNvPr id="83" name="Text Box 108"/>
        <xdr:cNvSpPr txBox="1">
          <a:spLocks noChangeArrowheads="1"/>
        </xdr:cNvSpPr>
      </xdr:nvSpPr>
      <xdr:spPr>
        <a:xfrm>
          <a:off x="3914775" y="4381500"/>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3.0</a:t>
          </a:r>
        </a:p>
      </xdr:txBody>
    </xdr:sp>
    <xdr:clientData/>
  </xdr:twoCellAnchor>
  <xdr:twoCellAnchor>
    <xdr:from>
      <xdr:col>3</xdr:col>
      <xdr:colOff>295275</xdr:colOff>
      <xdr:row>36</xdr:row>
      <xdr:rowOff>142875</xdr:rowOff>
    </xdr:from>
    <xdr:to>
      <xdr:col>4</xdr:col>
      <xdr:colOff>0</xdr:colOff>
      <xdr:row>38</xdr:row>
      <xdr:rowOff>0</xdr:rowOff>
    </xdr:to>
    <xdr:sp>
      <xdr:nvSpPr>
        <xdr:cNvPr id="84" name="Text Box 109"/>
        <xdr:cNvSpPr txBox="1">
          <a:spLocks noChangeArrowheads="1"/>
        </xdr:cNvSpPr>
      </xdr:nvSpPr>
      <xdr:spPr>
        <a:xfrm>
          <a:off x="2352675" y="6362700"/>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1.0</a:t>
          </a:r>
        </a:p>
      </xdr:txBody>
    </xdr:sp>
    <xdr:clientData/>
  </xdr:twoCellAnchor>
  <xdr:twoCellAnchor>
    <xdr:from>
      <xdr:col>3</xdr:col>
      <xdr:colOff>38100</xdr:colOff>
      <xdr:row>37</xdr:row>
      <xdr:rowOff>152400</xdr:rowOff>
    </xdr:from>
    <xdr:to>
      <xdr:col>3</xdr:col>
      <xdr:colOff>428625</xdr:colOff>
      <xdr:row>39</xdr:row>
      <xdr:rowOff>9525</xdr:rowOff>
    </xdr:to>
    <xdr:sp>
      <xdr:nvSpPr>
        <xdr:cNvPr id="85" name="Text Box 110"/>
        <xdr:cNvSpPr txBox="1">
          <a:spLocks noChangeArrowheads="1"/>
        </xdr:cNvSpPr>
      </xdr:nvSpPr>
      <xdr:spPr>
        <a:xfrm>
          <a:off x="2095500" y="654367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1.0</a:t>
          </a:r>
        </a:p>
      </xdr:txBody>
    </xdr:sp>
    <xdr:clientData/>
  </xdr:twoCellAnchor>
  <xdr:twoCellAnchor>
    <xdr:from>
      <xdr:col>2</xdr:col>
      <xdr:colOff>609600</xdr:colOff>
      <xdr:row>38</xdr:row>
      <xdr:rowOff>95250</xdr:rowOff>
    </xdr:from>
    <xdr:to>
      <xdr:col>3</xdr:col>
      <xdr:colOff>314325</xdr:colOff>
      <xdr:row>39</xdr:row>
      <xdr:rowOff>123825</xdr:rowOff>
    </xdr:to>
    <xdr:sp>
      <xdr:nvSpPr>
        <xdr:cNvPr id="86" name="Text Box 111"/>
        <xdr:cNvSpPr txBox="1">
          <a:spLocks noChangeArrowheads="1"/>
        </xdr:cNvSpPr>
      </xdr:nvSpPr>
      <xdr:spPr>
        <a:xfrm>
          <a:off x="1981200" y="665797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1.0</a:t>
          </a:r>
        </a:p>
      </xdr:txBody>
    </xdr:sp>
    <xdr:clientData/>
  </xdr:twoCellAnchor>
  <xdr:twoCellAnchor>
    <xdr:from>
      <xdr:col>1</xdr:col>
      <xdr:colOff>76200</xdr:colOff>
      <xdr:row>41</xdr:row>
      <xdr:rowOff>28575</xdr:rowOff>
    </xdr:from>
    <xdr:to>
      <xdr:col>1</xdr:col>
      <xdr:colOff>466725</xdr:colOff>
      <xdr:row>42</xdr:row>
      <xdr:rowOff>47625</xdr:rowOff>
    </xdr:to>
    <xdr:sp>
      <xdr:nvSpPr>
        <xdr:cNvPr id="87" name="Text Box 112"/>
        <xdr:cNvSpPr txBox="1">
          <a:spLocks noChangeArrowheads="1"/>
        </xdr:cNvSpPr>
      </xdr:nvSpPr>
      <xdr:spPr>
        <a:xfrm>
          <a:off x="762000" y="7105650"/>
          <a:ext cx="3905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3.0</a:t>
          </a:r>
        </a:p>
      </xdr:txBody>
    </xdr:sp>
    <xdr:clientData/>
  </xdr:twoCellAnchor>
  <xdr:twoCellAnchor>
    <xdr:from>
      <xdr:col>1</xdr:col>
      <xdr:colOff>38100</xdr:colOff>
      <xdr:row>42</xdr:row>
      <xdr:rowOff>9525</xdr:rowOff>
    </xdr:from>
    <xdr:to>
      <xdr:col>4</xdr:col>
      <xdr:colOff>304800</xdr:colOff>
      <xdr:row>43</xdr:row>
      <xdr:rowOff>66675</xdr:rowOff>
    </xdr:to>
    <xdr:sp>
      <xdr:nvSpPr>
        <xdr:cNvPr id="88" name="Text Box 113"/>
        <xdr:cNvSpPr txBox="1">
          <a:spLocks noChangeArrowheads="1"/>
        </xdr:cNvSpPr>
      </xdr:nvSpPr>
      <xdr:spPr>
        <a:xfrm>
          <a:off x="723900" y="7258050"/>
          <a:ext cx="2324100"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土被</a:t>
          </a:r>
          <a:r>
            <a:rPr lang="en-US" cap="none" sz="900" b="0" i="0" u="none" baseline="0">
              <a:solidFill>
                <a:srgbClr val="000000"/>
              </a:solidFill>
              <a:latin typeface="ＭＳ Ｐ明朝"/>
              <a:ea typeface="ＭＳ Ｐ明朝"/>
              <a:cs typeface="ＭＳ Ｐ明朝"/>
            </a:rPr>
            <a:t>1.2</a:t>
          </a:r>
          <a:r>
            <a:rPr lang="en-US" cap="none" sz="900" b="0" i="0" u="none" baseline="0">
              <a:solidFill>
                <a:srgbClr val="000000"/>
              </a:solidFill>
              <a:latin typeface="ＭＳ Ｐ明朝"/>
              <a:ea typeface="ＭＳ Ｐ明朝"/>
              <a:cs typeface="ＭＳ Ｐ明朝"/>
            </a:rPr>
            <a:t>ｍ宅内埋設深</a:t>
          </a:r>
          <a:r>
            <a:rPr lang="en-US" cap="none" sz="900" b="0" i="0" u="none" baseline="0">
              <a:solidFill>
                <a:srgbClr val="000000"/>
              </a:solidFill>
              <a:latin typeface="ＭＳ Ｐ明朝"/>
              <a:ea typeface="ＭＳ Ｐ明朝"/>
              <a:cs typeface="ＭＳ Ｐ明朝"/>
            </a:rPr>
            <a:t>0.</a:t>
          </a:r>
          <a:r>
            <a:rPr lang="en-US" cap="none" sz="900" b="0" i="0" u="none" baseline="0">
              <a:solidFill>
                <a:srgbClr val="000000"/>
              </a:solidFill>
              <a:latin typeface="ＭＳ Ｐ明朝"/>
              <a:ea typeface="ＭＳ Ｐ明朝"/>
              <a:cs typeface="ＭＳ Ｐ明朝"/>
            </a:rPr>
            <a:t>3</a:t>
          </a:r>
          <a:r>
            <a:rPr lang="en-US" cap="none" sz="900" b="0" i="0" u="none" baseline="0">
              <a:solidFill>
                <a:srgbClr val="000000"/>
              </a:solidFill>
              <a:latin typeface="ＭＳ Ｐ明朝"/>
              <a:ea typeface="ＭＳ Ｐ明朝"/>
              <a:cs typeface="ＭＳ Ｐ明朝"/>
            </a:rPr>
            <a:t>ｍ</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高低差</a:t>
          </a:r>
          <a:r>
            <a:rPr lang="en-US" cap="none" sz="900" b="0" i="0" u="none" baseline="0">
              <a:solidFill>
                <a:srgbClr val="000000"/>
              </a:solidFill>
              <a:latin typeface="ＭＳ Ｐ明朝"/>
              <a:ea typeface="ＭＳ Ｐ明朝"/>
              <a:cs typeface="ＭＳ Ｐ明朝"/>
            </a:rPr>
            <a:t>0.9</a:t>
          </a:r>
          <a:r>
            <a:rPr lang="en-US" cap="none" sz="900" b="0" i="0" u="none" baseline="0">
              <a:solidFill>
                <a:srgbClr val="000000"/>
              </a:solidFill>
              <a:latin typeface="ＭＳ Ｐ明朝"/>
              <a:ea typeface="ＭＳ Ｐ明朝"/>
              <a:cs typeface="ＭＳ Ｐ明朝"/>
            </a:rPr>
            <a:t>ｍ</a:t>
          </a:r>
        </a:p>
      </xdr:txBody>
    </xdr:sp>
    <xdr:clientData/>
  </xdr:twoCellAnchor>
  <xdr:twoCellAnchor>
    <xdr:from>
      <xdr:col>6</xdr:col>
      <xdr:colOff>352425</xdr:colOff>
      <xdr:row>35</xdr:row>
      <xdr:rowOff>38100</xdr:rowOff>
    </xdr:from>
    <xdr:to>
      <xdr:col>7</xdr:col>
      <xdr:colOff>57150</xdr:colOff>
      <xdr:row>36</xdr:row>
      <xdr:rowOff>66675</xdr:rowOff>
    </xdr:to>
    <xdr:sp>
      <xdr:nvSpPr>
        <xdr:cNvPr id="89" name="Text Box 114"/>
        <xdr:cNvSpPr txBox="1">
          <a:spLocks noChangeArrowheads="1"/>
        </xdr:cNvSpPr>
      </xdr:nvSpPr>
      <xdr:spPr>
        <a:xfrm>
          <a:off x="4467225" y="608647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0.5</a:t>
          </a:r>
        </a:p>
      </xdr:txBody>
    </xdr:sp>
    <xdr:clientData/>
  </xdr:twoCellAnchor>
  <xdr:twoCellAnchor>
    <xdr:from>
      <xdr:col>4</xdr:col>
      <xdr:colOff>266700</xdr:colOff>
      <xdr:row>32</xdr:row>
      <xdr:rowOff>85725</xdr:rowOff>
    </xdr:from>
    <xdr:to>
      <xdr:col>4</xdr:col>
      <xdr:colOff>657225</xdr:colOff>
      <xdr:row>33</xdr:row>
      <xdr:rowOff>114300</xdr:rowOff>
    </xdr:to>
    <xdr:sp>
      <xdr:nvSpPr>
        <xdr:cNvPr id="90" name="Text Box 115"/>
        <xdr:cNvSpPr txBox="1">
          <a:spLocks noChangeArrowheads="1"/>
        </xdr:cNvSpPr>
      </xdr:nvSpPr>
      <xdr:spPr>
        <a:xfrm>
          <a:off x="3009900" y="5619750"/>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1.0</a:t>
          </a:r>
        </a:p>
      </xdr:txBody>
    </xdr:sp>
    <xdr:clientData/>
  </xdr:twoCellAnchor>
  <xdr:twoCellAnchor>
    <xdr:from>
      <xdr:col>0</xdr:col>
      <xdr:colOff>514350</xdr:colOff>
      <xdr:row>39</xdr:row>
      <xdr:rowOff>85725</xdr:rowOff>
    </xdr:from>
    <xdr:to>
      <xdr:col>1</xdr:col>
      <xdr:colOff>47625</xdr:colOff>
      <xdr:row>40</xdr:row>
      <xdr:rowOff>133350</xdr:rowOff>
    </xdr:to>
    <xdr:grpSp>
      <xdr:nvGrpSpPr>
        <xdr:cNvPr id="91" name="Group 118"/>
        <xdr:cNvGrpSpPr>
          <a:grpSpLocks/>
        </xdr:cNvGrpSpPr>
      </xdr:nvGrpSpPr>
      <xdr:grpSpPr>
        <a:xfrm>
          <a:off x="514350" y="6819900"/>
          <a:ext cx="219075" cy="219075"/>
          <a:chOff x="527" y="280"/>
          <a:chExt cx="23" cy="23"/>
        </a:xfrm>
        <a:solidFill>
          <a:srgbClr val="FFFFFF"/>
        </a:solidFill>
      </xdr:grpSpPr>
      <xdr:sp>
        <xdr:nvSpPr>
          <xdr:cNvPr id="92" name="Text Box 116"/>
          <xdr:cNvSpPr txBox="1">
            <a:spLocks noChangeArrowheads="1"/>
          </xdr:cNvSpPr>
        </xdr:nvSpPr>
        <xdr:spPr>
          <a:xfrm>
            <a:off x="528" y="281"/>
            <a:ext cx="20" cy="2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rPr>
              <a:t>イ</a:t>
            </a:r>
          </a:p>
        </xdr:txBody>
      </xdr:sp>
      <xdr:sp>
        <xdr:nvSpPr>
          <xdr:cNvPr id="93" name="Oval 117"/>
          <xdr:cNvSpPr>
            <a:spLocks/>
          </xdr:cNvSpPr>
        </xdr:nvSpPr>
        <xdr:spPr>
          <a:xfrm>
            <a:off x="527" y="280"/>
            <a:ext cx="23" cy="23"/>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28575</xdr:colOff>
      <xdr:row>24</xdr:row>
      <xdr:rowOff>66675</xdr:rowOff>
    </xdr:from>
    <xdr:to>
      <xdr:col>7</xdr:col>
      <xdr:colOff>247650</xdr:colOff>
      <xdr:row>25</xdr:row>
      <xdr:rowOff>114300</xdr:rowOff>
    </xdr:to>
    <xdr:grpSp>
      <xdr:nvGrpSpPr>
        <xdr:cNvPr id="94" name="Group 137"/>
        <xdr:cNvGrpSpPr>
          <a:grpSpLocks/>
        </xdr:cNvGrpSpPr>
      </xdr:nvGrpSpPr>
      <xdr:grpSpPr>
        <a:xfrm>
          <a:off x="4829175" y="4229100"/>
          <a:ext cx="219075" cy="219075"/>
          <a:chOff x="513" y="442"/>
          <a:chExt cx="23" cy="23"/>
        </a:xfrm>
        <a:solidFill>
          <a:srgbClr val="FFFFFF"/>
        </a:solidFill>
      </xdr:grpSpPr>
      <xdr:sp>
        <xdr:nvSpPr>
          <xdr:cNvPr id="95" name="Text Box 120"/>
          <xdr:cNvSpPr txBox="1">
            <a:spLocks noChangeArrowheads="1"/>
          </xdr:cNvSpPr>
        </xdr:nvSpPr>
        <xdr:spPr>
          <a:xfrm>
            <a:off x="515" y="444"/>
            <a:ext cx="20" cy="2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ハ</a:t>
            </a:r>
          </a:p>
        </xdr:txBody>
      </xdr:sp>
      <xdr:sp>
        <xdr:nvSpPr>
          <xdr:cNvPr id="96" name="Oval 121"/>
          <xdr:cNvSpPr>
            <a:spLocks/>
          </xdr:cNvSpPr>
        </xdr:nvSpPr>
        <xdr:spPr>
          <a:xfrm>
            <a:off x="513" y="442"/>
            <a:ext cx="23" cy="23"/>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38100</xdr:colOff>
      <xdr:row>16</xdr:row>
      <xdr:rowOff>104775</xdr:rowOff>
    </xdr:from>
    <xdr:to>
      <xdr:col>7</xdr:col>
      <xdr:colOff>257175</xdr:colOff>
      <xdr:row>17</xdr:row>
      <xdr:rowOff>152400</xdr:rowOff>
    </xdr:to>
    <xdr:grpSp>
      <xdr:nvGrpSpPr>
        <xdr:cNvPr id="97" name="Group 125"/>
        <xdr:cNvGrpSpPr>
          <a:grpSpLocks/>
        </xdr:cNvGrpSpPr>
      </xdr:nvGrpSpPr>
      <xdr:grpSpPr>
        <a:xfrm>
          <a:off x="4838700" y="2895600"/>
          <a:ext cx="219075" cy="219075"/>
          <a:chOff x="527" y="280"/>
          <a:chExt cx="23" cy="23"/>
        </a:xfrm>
        <a:solidFill>
          <a:srgbClr val="FFFFFF"/>
        </a:solidFill>
      </xdr:grpSpPr>
      <xdr:sp>
        <xdr:nvSpPr>
          <xdr:cNvPr id="98" name="Text Box 126"/>
          <xdr:cNvSpPr txBox="1">
            <a:spLocks noChangeArrowheads="1"/>
          </xdr:cNvSpPr>
        </xdr:nvSpPr>
        <xdr:spPr>
          <a:xfrm>
            <a:off x="528" y="281"/>
            <a:ext cx="20" cy="2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ニ</a:t>
            </a:r>
          </a:p>
        </xdr:txBody>
      </xdr:sp>
      <xdr:sp>
        <xdr:nvSpPr>
          <xdr:cNvPr id="99" name="Oval 127"/>
          <xdr:cNvSpPr>
            <a:spLocks/>
          </xdr:cNvSpPr>
        </xdr:nvSpPr>
        <xdr:spPr>
          <a:xfrm>
            <a:off x="527" y="280"/>
            <a:ext cx="23" cy="23"/>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371475</xdr:colOff>
      <xdr:row>28</xdr:row>
      <xdr:rowOff>152400</xdr:rowOff>
    </xdr:from>
    <xdr:to>
      <xdr:col>4</xdr:col>
      <xdr:colOff>590550</xdr:colOff>
      <xdr:row>30</xdr:row>
      <xdr:rowOff>38100</xdr:rowOff>
    </xdr:to>
    <xdr:grpSp>
      <xdr:nvGrpSpPr>
        <xdr:cNvPr id="100" name="Group 128"/>
        <xdr:cNvGrpSpPr>
          <a:grpSpLocks/>
        </xdr:cNvGrpSpPr>
      </xdr:nvGrpSpPr>
      <xdr:grpSpPr>
        <a:xfrm>
          <a:off x="3114675" y="5000625"/>
          <a:ext cx="219075" cy="228600"/>
          <a:chOff x="420" y="255"/>
          <a:chExt cx="23" cy="24"/>
        </a:xfrm>
        <a:solidFill>
          <a:srgbClr val="FFFFFF"/>
        </a:solidFill>
      </xdr:grpSpPr>
      <xdr:sp>
        <xdr:nvSpPr>
          <xdr:cNvPr id="101" name="Text Box 129"/>
          <xdr:cNvSpPr txBox="1">
            <a:spLocks noChangeArrowheads="1"/>
          </xdr:cNvSpPr>
        </xdr:nvSpPr>
        <xdr:spPr>
          <a:xfrm>
            <a:off x="421" y="255"/>
            <a:ext cx="20" cy="2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Ｃ</a:t>
            </a:r>
          </a:p>
        </xdr:txBody>
      </xdr:sp>
      <xdr:sp>
        <xdr:nvSpPr>
          <xdr:cNvPr id="102" name="Oval 130"/>
          <xdr:cNvSpPr>
            <a:spLocks/>
          </xdr:cNvSpPr>
        </xdr:nvSpPr>
        <xdr:spPr>
          <a:xfrm>
            <a:off x="420" y="256"/>
            <a:ext cx="23" cy="23"/>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647700</xdr:colOff>
      <xdr:row>25</xdr:row>
      <xdr:rowOff>57150</xdr:rowOff>
    </xdr:from>
    <xdr:to>
      <xdr:col>5</xdr:col>
      <xdr:colOff>180975</xdr:colOff>
      <xdr:row>26</xdr:row>
      <xdr:rowOff>104775</xdr:rowOff>
    </xdr:to>
    <xdr:grpSp>
      <xdr:nvGrpSpPr>
        <xdr:cNvPr id="103" name="Group 131"/>
        <xdr:cNvGrpSpPr>
          <a:grpSpLocks/>
        </xdr:cNvGrpSpPr>
      </xdr:nvGrpSpPr>
      <xdr:grpSpPr>
        <a:xfrm>
          <a:off x="3390900" y="4391025"/>
          <a:ext cx="219075" cy="219075"/>
          <a:chOff x="527" y="280"/>
          <a:chExt cx="23" cy="23"/>
        </a:xfrm>
        <a:solidFill>
          <a:srgbClr val="FFFFFF"/>
        </a:solidFill>
      </xdr:grpSpPr>
      <xdr:sp>
        <xdr:nvSpPr>
          <xdr:cNvPr id="104" name="Text Box 132"/>
          <xdr:cNvSpPr txBox="1">
            <a:spLocks noChangeArrowheads="1"/>
          </xdr:cNvSpPr>
        </xdr:nvSpPr>
        <xdr:spPr>
          <a:xfrm>
            <a:off x="528" y="281"/>
            <a:ext cx="20" cy="2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Ｂ</a:t>
            </a:r>
          </a:p>
        </xdr:txBody>
      </xdr:sp>
      <xdr:sp>
        <xdr:nvSpPr>
          <xdr:cNvPr id="105" name="Oval 133"/>
          <xdr:cNvSpPr>
            <a:spLocks/>
          </xdr:cNvSpPr>
        </xdr:nvSpPr>
        <xdr:spPr>
          <a:xfrm>
            <a:off x="527" y="280"/>
            <a:ext cx="23" cy="23"/>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219075</xdr:colOff>
      <xdr:row>18</xdr:row>
      <xdr:rowOff>66675</xdr:rowOff>
    </xdr:from>
    <xdr:to>
      <xdr:col>5</xdr:col>
      <xdr:colOff>438150</xdr:colOff>
      <xdr:row>19</xdr:row>
      <xdr:rowOff>114300</xdr:rowOff>
    </xdr:to>
    <xdr:grpSp>
      <xdr:nvGrpSpPr>
        <xdr:cNvPr id="106" name="Group 134"/>
        <xdr:cNvGrpSpPr>
          <a:grpSpLocks/>
        </xdr:cNvGrpSpPr>
      </xdr:nvGrpSpPr>
      <xdr:grpSpPr>
        <a:xfrm>
          <a:off x="3648075" y="3200400"/>
          <a:ext cx="219075" cy="219075"/>
          <a:chOff x="527" y="280"/>
          <a:chExt cx="23" cy="23"/>
        </a:xfrm>
        <a:solidFill>
          <a:srgbClr val="FFFFFF"/>
        </a:solidFill>
      </xdr:grpSpPr>
      <xdr:sp>
        <xdr:nvSpPr>
          <xdr:cNvPr id="107" name="Text Box 135"/>
          <xdr:cNvSpPr txBox="1">
            <a:spLocks noChangeArrowheads="1"/>
          </xdr:cNvSpPr>
        </xdr:nvSpPr>
        <xdr:spPr>
          <a:xfrm>
            <a:off x="528" y="281"/>
            <a:ext cx="20" cy="2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Ａ</a:t>
            </a:r>
          </a:p>
        </xdr:txBody>
      </xdr:sp>
      <xdr:sp>
        <xdr:nvSpPr>
          <xdr:cNvPr id="108" name="Oval 136"/>
          <xdr:cNvSpPr>
            <a:spLocks/>
          </xdr:cNvSpPr>
        </xdr:nvSpPr>
        <xdr:spPr>
          <a:xfrm>
            <a:off x="527" y="280"/>
            <a:ext cx="23" cy="23"/>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342900</xdr:colOff>
      <xdr:row>37</xdr:row>
      <xdr:rowOff>47625</xdr:rowOff>
    </xdr:from>
    <xdr:to>
      <xdr:col>4</xdr:col>
      <xdr:colOff>561975</xdr:colOff>
      <xdr:row>38</xdr:row>
      <xdr:rowOff>95250</xdr:rowOff>
    </xdr:to>
    <xdr:grpSp>
      <xdr:nvGrpSpPr>
        <xdr:cNvPr id="109" name="Group 138"/>
        <xdr:cNvGrpSpPr>
          <a:grpSpLocks/>
        </xdr:cNvGrpSpPr>
      </xdr:nvGrpSpPr>
      <xdr:grpSpPr>
        <a:xfrm>
          <a:off x="3086100" y="6438900"/>
          <a:ext cx="219075" cy="219075"/>
          <a:chOff x="513" y="442"/>
          <a:chExt cx="23" cy="23"/>
        </a:xfrm>
        <a:solidFill>
          <a:srgbClr val="FFFFFF"/>
        </a:solidFill>
      </xdr:grpSpPr>
      <xdr:sp>
        <xdr:nvSpPr>
          <xdr:cNvPr id="110" name="Text Box 139"/>
          <xdr:cNvSpPr txBox="1">
            <a:spLocks noChangeArrowheads="1"/>
          </xdr:cNvSpPr>
        </xdr:nvSpPr>
        <xdr:spPr>
          <a:xfrm>
            <a:off x="515" y="444"/>
            <a:ext cx="20" cy="2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ロ</a:t>
            </a:r>
          </a:p>
        </xdr:txBody>
      </xdr:sp>
      <xdr:sp>
        <xdr:nvSpPr>
          <xdr:cNvPr id="111" name="Oval 140"/>
          <xdr:cNvSpPr>
            <a:spLocks/>
          </xdr:cNvSpPr>
        </xdr:nvSpPr>
        <xdr:spPr>
          <a:xfrm>
            <a:off x="513" y="442"/>
            <a:ext cx="23" cy="23"/>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438150</xdr:colOff>
      <xdr:row>39</xdr:row>
      <xdr:rowOff>104775</xdr:rowOff>
    </xdr:from>
    <xdr:to>
      <xdr:col>2</xdr:col>
      <xdr:colOff>581025</xdr:colOff>
      <xdr:row>40</xdr:row>
      <xdr:rowOff>38100</xdr:rowOff>
    </xdr:to>
    <xdr:sp>
      <xdr:nvSpPr>
        <xdr:cNvPr id="112" name="Line 63"/>
        <xdr:cNvSpPr>
          <a:spLocks/>
        </xdr:cNvSpPr>
      </xdr:nvSpPr>
      <xdr:spPr>
        <a:xfrm flipV="1">
          <a:off x="1809750" y="6838950"/>
          <a:ext cx="14287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542925</xdr:colOff>
      <xdr:row>39</xdr:row>
      <xdr:rowOff>114300</xdr:rowOff>
    </xdr:from>
    <xdr:to>
      <xdr:col>2</xdr:col>
      <xdr:colOff>571500</xdr:colOff>
      <xdr:row>40</xdr:row>
      <xdr:rowOff>38100</xdr:rowOff>
    </xdr:to>
    <xdr:sp>
      <xdr:nvSpPr>
        <xdr:cNvPr id="113" name="Line 64"/>
        <xdr:cNvSpPr>
          <a:spLocks/>
        </xdr:cNvSpPr>
      </xdr:nvSpPr>
      <xdr:spPr>
        <a:xfrm flipH="1">
          <a:off x="1914525" y="6848475"/>
          <a:ext cx="285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39</xdr:row>
      <xdr:rowOff>114300</xdr:rowOff>
    </xdr:from>
    <xdr:to>
      <xdr:col>2</xdr:col>
      <xdr:colOff>676275</xdr:colOff>
      <xdr:row>40</xdr:row>
      <xdr:rowOff>47625</xdr:rowOff>
    </xdr:to>
    <xdr:sp>
      <xdr:nvSpPr>
        <xdr:cNvPr id="114" name="Line 63"/>
        <xdr:cNvSpPr>
          <a:spLocks/>
        </xdr:cNvSpPr>
      </xdr:nvSpPr>
      <xdr:spPr>
        <a:xfrm flipV="1">
          <a:off x="1905000" y="6848475"/>
          <a:ext cx="14287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39</xdr:row>
      <xdr:rowOff>161925</xdr:rowOff>
    </xdr:from>
    <xdr:to>
      <xdr:col>3</xdr:col>
      <xdr:colOff>19050</xdr:colOff>
      <xdr:row>39</xdr:row>
      <xdr:rowOff>161925</xdr:rowOff>
    </xdr:to>
    <xdr:sp>
      <xdr:nvSpPr>
        <xdr:cNvPr id="115" name="Line 2"/>
        <xdr:cNvSpPr>
          <a:spLocks/>
        </xdr:cNvSpPr>
      </xdr:nvSpPr>
      <xdr:spPr>
        <a:xfrm flipV="1">
          <a:off x="1971675" y="68961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457200</xdr:colOff>
      <xdr:row>34</xdr:row>
      <xdr:rowOff>133350</xdr:rowOff>
    </xdr:from>
    <xdr:to>
      <xdr:col>5</xdr:col>
      <xdr:colOff>161925</xdr:colOff>
      <xdr:row>35</xdr:row>
      <xdr:rowOff>161925</xdr:rowOff>
    </xdr:to>
    <xdr:sp>
      <xdr:nvSpPr>
        <xdr:cNvPr id="116" name="Text Box 115"/>
        <xdr:cNvSpPr txBox="1">
          <a:spLocks noChangeArrowheads="1"/>
        </xdr:cNvSpPr>
      </xdr:nvSpPr>
      <xdr:spPr>
        <a:xfrm>
          <a:off x="3200400" y="601027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2.0</a:t>
          </a:r>
        </a:p>
      </xdr:txBody>
    </xdr:sp>
    <xdr:clientData/>
  </xdr:twoCellAnchor>
  <xdr:twoCellAnchor>
    <xdr:from>
      <xdr:col>6</xdr:col>
      <xdr:colOff>495300</xdr:colOff>
      <xdr:row>24</xdr:row>
      <xdr:rowOff>123825</xdr:rowOff>
    </xdr:from>
    <xdr:to>
      <xdr:col>6</xdr:col>
      <xdr:colOff>619125</xdr:colOff>
      <xdr:row>25</xdr:row>
      <xdr:rowOff>47625</xdr:rowOff>
    </xdr:to>
    <xdr:sp>
      <xdr:nvSpPr>
        <xdr:cNvPr id="117" name="AutoShape 86"/>
        <xdr:cNvSpPr>
          <a:spLocks/>
        </xdr:cNvSpPr>
      </xdr:nvSpPr>
      <xdr:spPr>
        <a:xfrm rot="16200000">
          <a:off x="4610100" y="4286250"/>
          <a:ext cx="123825"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561975</xdr:colOff>
      <xdr:row>36</xdr:row>
      <xdr:rowOff>38100</xdr:rowOff>
    </xdr:from>
    <xdr:to>
      <xdr:col>5</xdr:col>
      <xdr:colOff>0</xdr:colOff>
      <xdr:row>36</xdr:row>
      <xdr:rowOff>133350</xdr:rowOff>
    </xdr:to>
    <xdr:sp>
      <xdr:nvSpPr>
        <xdr:cNvPr id="118" name="AutoShape 86"/>
        <xdr:cNvSpPr>
          <a:spLocks/>
        </xdr:cNvSpPr>
      </xdr:nvSpPr>
      <xdr:spPr>
        <a:xfrm rot="3439166">
          <a:off x="3305175" y="6257925"/>
          <a:ext cx="123825"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35</xdr:row>
      <xdr:rowOff>161925</xdr:rowOff>
    </xdr:from>
    <xdr:to>
      <xdr:col>6</xdr:col>
      <xdr:colOff>400050</xdr:colOff>
      <xdr:row>36</xdr:row>
      <xdr:rowOff>85725</xdr:rowOff>
    </xdr:to>
    <xdr:sp>
      <xdr:nvSpPr>
        <xdr:cNvPr id="119" name="AutoShape 86"/>
        <xdr:cNvSpPr>
          <a:spLocks/>
        </xdr:cNvSpPr>
      </xdr:nvSpPr>
      <xdr:spPr>
        <a:xfrm rot="5400000" flipH="1">
          <a:off x="4391025" y="6210300"/>
          <a:ext cx="123825"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34</xdr:row>
      <xdr:rowOff>161925</xdr:rowOff>
    </xdr:from>
    <xdr:to>
      <xdr:col>6</xdr:col>
      <xdr:colOff>342900</xdr:colOff>
      <xdr:row>35</xdr:row>
      <xdr:rowOff>85725</xdr:rowOff>
    </xdr:to>
    <xdr:sp>
      <xdr:nvSpPr>
        <xdr:cNvPr id="120" name="AutoShape 86"/>
        <xdr:cNvSpPr>
          <a:spLocks/>
        </xdr:cNvSpPr>
      </xdr:nvSpPr>
      <xdr:spPr>
        <a:xfrm rot="16200000">
          <a:off x="4333875" y="6038850"/>
          <a:ext cx="123825"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38</xdr:row>
      <xdr:rowOff>123825</xdr:rowOff>
    </xdr:from>
    <xdr:to>
      <xdr:col>3</xdr:col>
      <xdr:colOff>447675</xdr:colOff>
      <xdr:row>39</xdr:row>
      <xdr:rowOff>47625</xdr:rowOff>
    </xdr:to>
    <xdr:sp>
      <xdr:nvSpPr>
        <xdr:cNvPr id="121" name="AutoShape 86"/>
        <xdr:cNvSpPr>
          <a:spLocks/>
        </xdr:cNvSpPr>
      </xdr:nvSpPr>
      <xdr:spPr>
        <a:xfrm rot="5400000" flipH="1">
          <a:off x="2381250" y="6686550"/>
          <a:ext cx="123825"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25</xdr:row>
      <xdr:rowOff>47625</xdr:rowOff>
    </xdr:from>
    <xdr:to>
      <xdr:col>6</xdr:col>
      <xdr:colOff>685800</xdr:colOff>
      <xdr:row>26</xdr:row>
      <xdr:rowOff>76200</xdr:rowOff>
    </xdr:to>
    <xdr:sp>
      <xdr:nvSpPr>
        <xdr:cNvPr id="122" name="Text Box 87"/>
        <xdr:cNvSpPr txBox="1">
          <a:spLocks noChangeArrowheads="1"/>
        </xdr:cNvSpPr>
      </xdr:nvSpPr>
      <xdr:spPr>
        <a:xfrm>
          <a:off x="4410075" y="4381500"/>
          <a:ext cx="39052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13</a:t>
          </a:r>
          <a:r>
            <a:rPr lang="en-US" cap="none" sz="900" b="0" i="0" u="none" baseline="0">
              <a:solidFill>
                <a:srgbClr val="000000"/>
              </a:solidFill>
              <a:latin typeface="ＭＳ Ｐ明朝"/>
              <a:ea typeface="ＭＳ Ｐ明朝"/>
              <a:cs typeface="ＭＳ Ｐ明朝"/>
            </a:rPr>
            <a:t>）</a:t>
          </a:r>
        </a:p>
      </xdr:txBody>
    </xdr:sp>
    <xdr:clientData/>
  </xdr:twoCellAnchor>
  <xdr:twoCellAnchor>
    <xdr:from>
      <xdr:col>6</xdr:col>
      <xdr:colOff>114300</xdr:colOff>
      <xdr:row>17</xdr:row>
      <xdr:rowOff>142875</xdr:rowOff>
    </xdr:from>
    <xdr:to>
      <xdr:col>6</xdr:col>
      <xdr:colOff>504825</xdr:colOff>
      <xdr:row>18</xdr:row>
      <xdr:rowOff>171450</xdr:rowOff>
    </xdr:to>
    <xdr:sp>
      <xdr:nvSpPr>
        <xdr:cNvPr id="123" name="Text Box 87"/>
        <xdr:cNvSpPr txBox="1">
          <a:spLocks noChangeArrowheads="1"/>
        </xdr:cNvSpPr>
      </xdr:nvSpPr>
      <xdr:spPr>
        <a:xfrm>
          <a:off x="4229100" y="3105150"/>
          <a:ext cx="39052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13</a:t>
          </a:r>
          <a:r>
            <a:rPr lang="en-US" cap="none" sz="900" b="0" i="0" u="none" baseline="0">
              <a:solidFill>
                <a:srgbClr val="000000"/>
              </a:solidFill>
              <a:latin typeface="ＭＳ Ｐ明朝"/>
              <a:ea typeface="ＭＳ Ｐ明朝"/>
              <a:cs typeface="ＭＳ Ｐ明朝"/>
            </a:rPr>
            <a:t>）</a:t>
          </a:r>
        </a:p>
      </xdr:txBody>
    </xdr:sp>
    <xdr:clientData/>
  </xdr:twoCellAnchor>
  <xdr:twoCellAnchor>
    <xdr:from>
      <xdr:col>4</xdr:col>
      <xdr:colOff>638175</xdr:colOff>
      <xdr:row>34</xdr:row>
      <xdr:rowOff>57150</xdr:rowOff>
    </xdr:from>
    <xdr:to>
      <xdr:col>5</xdr:col>
      <xdr:colOff>342900</xdr:colOff>
      <xdr:row>35</xdr:row>
      <xdr:rowOff>85725</xdr:rowOff>
    </xdr:to>
    <xdr:sp>
      <xdr:nvSpPr>
        <xdr:cNvPr id="124" name="Text Box 87"/>
        <xdr:cNvSpPr txBox="1">
          <a:spLocks noChangeArrowheads="1"/>
        </xdr:cNvSpPr>
      </xdr:nvSpPr>
      <xdr:spPr>
        <a:xfrm>
          <a:off x="3381375" y="5934075"/>
          <a:ext cx="39052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13</a:t>
          </a:r>
          <a:r>
            <a:rPr lang="en-US" cap="none" sz="900" b="0" i="0" u="none" baseline="0">
              <a:solidFill>
                <a:srgbClr val="000000"/>
              </a:solidFill>
              <a:latin typeface="ＭＳ Ｐ明朝"/>
              <a:ea typeface="ＭＳ Ｐ明朝"/>
              <a:cs typeface="ＭＳ Ｐ明朝"/>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24</xdr:row>
      <xdr:rowOff>171450</xdr:rowOff>
    </xdr:from>
    <xdr:to>
      <xdr:col>8</xdr:col>
      <xdr:colOff>571500</xdr:colOff>
      <xdr:row>28</xdr:row>
      <xdr:rowOff>19050</xdr:rowOff>
    </xdr:to>
    <xdr:grpSp>
      <xdr:nvGrpSpPr>
        <xdr:cNvPr id="1" name="Group 60"/>
        <xdr:cNvGrpSpPr>
          <a:grpSpLocks/>
        </xdr:cNvGrpSpPr>
      </xdr:nvGrpSpPr>
      <xdr:grpSpPr>
        <a:xfrm>
          <a:off x="5867400" y="4333875"/>
          <a:ext cx="190500" cy="533400"/>
          <a:chOff x="240" y="769"/>
          <a:chExt cx="21" cy="56"/>
        </a:xfrm>
        <a:solidFill>
          <a:srgbClr val="FFFFFF"/>
        </a:solidFill>
      </xdr:grpSpPr>
      <xdr:sp>
        <xdr:nvSpPr>
          <xdr:cNvPr id="2" name="Line 26"/>
          <xdr:cNvSpPr>
            <a:spLocks/>
          </xdr:cNvSpPr>
        </xdr:nvSpPr>
        <xdr:spPr>
          <a:xfrm flipV="1">
            <a:off x="250" y="791"/>
            <a:ext cx="0"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AutoShape 27"/>
          <xdr:cNvSpPr>
            <a:spLocks/>
          </xdr:cNvSpPr>
        </xdr:nvSpPr>
        <xdr:spPr>
          <a:xfrm rot="10800000">
            <a:off x="242" y="776"/>
            <a:ext cx="18"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55"/>
          <xdr:cNvSpPr>
            <a:spLocks/>
          </xdr:cNvSpPr>
        </xdr:nvSpPr>
        <xdr:spPr>
          <a:xfrm>
            <a:off x="240" y="769"/>
            <a:ext cx="21" cy="2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 name="Group 59"/>
          <xdr:cNvGrpSpPr>
            <a:grpSpLocks/>
          </xdr:cNvGrpSpPr>
        </xdr:nvGrpSpPr>
        <xdr:grpSpPr>
          <a:xfrm>
            <a:off x="244" y="802"/>
            <a:ext cx="14" cy="10"/>
            <a:chOff x="379" y="914"/>
            <a:chExt cx="17" cy="24"/>
          </a:xfrm>
          <a:solidFill>
            <a:srgbClr val="FFFFFF"/>
          </a:solidFill>
        </xdr:grpSpPr>
        <xdr:sp>
          <xdr:nvSpPr>
            <xdr:cNvPr id="6" name="AutoShape 57"/>
            <xdr:cNvSpPr>
              <a:spLocks/>
            </xdr:cNvSpPr>
          </xdr:nvSpPr>
          <xdr:spPr>
            <a:xfrm>
              <a:off x="379" y="926"/>
              <a:ext cx="17" cy="12"/>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utoShape 58"/>
            <xdr:cNvSpPr>
              <a:spLocks/>
            </xdr:cNvSpPr>
          </xdr:nvSpPr>
          <xdr:spPr>
            <a:xfrm flipV="1">
              <a:off x="379" y="914"/>
              <a:ext cx="17" cy="12"/>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4</xdr:col>
      <xdr:colOff>266700</xdr:colOff>
      <xdr:row>41</xdr:row>
      <xdr:rowOff>9525</xdr:rowOff>
    </xdr:from>
    <xdr:to>
      <xdr:col>6</xdr:col>
      <xdr:colOff>447675</xdr:colOff>
      <xdr:row>41</xdr:row>
      <xdr:rowOff>9525</xdr:rowOff>
    </xdr:to>
    <xdr:sp>
      <xdr:nvSpPr>
        <xdr:cNvPr id="8" name="Line 18"/>
        <xdr:cNvSpPr>
          <a:spLocks/>
        </xdr:cNvSpPr>
      </xdr:nvSpPr>
      <xdr:spPr>
        <a:xfrm flipV="1">
          <a:off x="3009900" y="708660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514350</xdr:colOff>
      <xdr:row>43</xdr:row>
      <xdr:rowOff>85725</xdr:rowOff>
    </xdr:from>
    <xdr:to>
      <xdr:col>2</xdr:col>
      <xdr:colOff>152400</xdr:colOff>
      <xdr:row>49</xdr:row>
      <xdr:rowOff>123825</xdr:rowOff>
    </xdr:to>
    <xdr:sp>
      <xdr:nvSpPr>
        <xdr:cNvPr id="9" name="Line 1"/>
        <xdr:cNvSpPr>
          <a:spLocks/>
        </xdr:cNvSpPr>
      </xdr:nvSpPr>
      <xdr:spPr>
        <a:xfrm flipH="1">
          <a:off x="514350" y="7505700"/>
          <a:ext cx="1009650" cy="10668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38</xdr:row>
      <xdr:rowOff>161925</xdr:rowOff>
    </xdr:from>
    <xdr:to>
      <xdr:col>7</xdr:col>
      <xdr:colOff>19050</xdr:colOff>
      <xdr:row>38</xdr:row>
      <xdr:rowOff>161925</xdr:rowOff>
    </xdr:to>
    <xdr:sp>
      <xdr:nvSpPr>
        <xdr:cNvPr id="10" name="Line 2"/>
        <xdr:cNvSpPr>
          <a:spLocks/>
        </xdr:cNvSpPr>
      </xdr:nvSpPr>
      <xdr:spPr>
        <a:xfrm flipV="1">
          <a:off x="3467100" y="6724650"/>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37</xdr:row>
      <xdr:rowOff>0</xdr:rowOff>
    </xdr:from>
    <xdr:to>
      <xdr:col>5</xdr:col>
      <xdr:colOff>438150</xdr:colOff>
      <xdr:row>45</xdr:row>
      <xdr:rowOff>0</xdr:rowOff>
    </xdr:to>
    <xdr:sp>
      <xdr:nvSpPr>
        <xdr:cNvPr id="11" name="Line 3"/>
        <xdr:cNvSpPr>
          <a:spLocks/>
        </xdr:cNvSpPr>
      </xdr:nvSpPr>
      <xdr:spPr>
        <a:xfrm flipV="1">
          <a:off x="2143125" y="6391275"/>
          <a:ext cx="1724025" cy="1371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37</xdr:row>
      <xdr:rowOff>9525</xdr:rowOff>
    </xdr:from>
    <xdr:to>
      <xdr:col>10</xdr:col>
      <xdr:colOff>0</xdr:colOff>
      <xdr:row>37</xdr:row>
      <xdr:rowOff>9525</xdr:rowOff>
    </xdr:to>
    <xdr:sp>
      <xdr:nvSpPr>
        <xdr:cNvPr id="12" name="Line 9"/>
        <xdr:cNvSpPr>
          <a:spLocks/>
        </xdr:cNvSpPr>
      </xdr:nvSpPr>
      <xdr:spPr>
        <a:xfrm flipV="1">
          <a:off x="5886450" y="6400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35</xdr:row>
      <xdr:rowOff>47625</xdr:rowOff>
    </xdr:from>
    <xdr:to>
      <xdr:col>10</xdr:col>
      <xdr:colOff>409575</xdr:colOff>
      <xdr:row>37</xdr:row>
      <xdr:rowOff>9525</xdr:rowOff>
    </xdr:to>
    <xdr:sp>
      <xdr:nvSpPr>
        <xdr:cNvPr id="13" name="Line 10"/>
        <xdr:cNvSpPr>
          <a:spLocks/>
        </xdr:cNvSpPr>
      </xdr:nvSpPr>
      <xdr:spPr>
        <a:xfrm flipV="1">
          <a:off x="6867525" y="6096000"/>
          <a:ext cx="4000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38</xdr:row>
      <xdr:rowOff>19050</xdr:rowOff>
    </xdr:from>
    <xdr:to>
      <xdr:col>7</xdr:col>
      <xdr:colOff>590550</xdr:colOff>
      <xdr:row>43</xdr:row>
      <xdr:rowOff>0</xdr:rowOff>
    </xdr:to>
    <xdr:sp>
      <xdr:nvSpPr>
        <xdr:cNvPr id="14" name="Line 11"/>
        <xdr:cNvSpPr>
          <a:spLocks/>
        </xdr:cNvSpPr>
      </xdr:nvSpPr>
      <xdr:spPr>
        <a:xfrm flipV="1">
          <a:off x="4324350" y="6581775"/>
          <a:ext cx="106680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34</xdr:row>
      <xdr:rowOff>57150</xdr:rowOff>
    </xdr:from>
    <xdr:to>
      <xdr:col>9</xdr:col>
      <xdr:colOff>628650</xdr:colOff>
      <xdr:row>34</xdr:row>
      <xdr:rowOff>66675</xdr:rowOff>
    </xdr:to>
    <xdr:sp>
      <xdr:nvSpPr>
        <xdr:cNvPr id="15" name="Line 12"/>
        <xdr:cNvSpPr>
          <a:spLocks/>
        </xdr:cNvSpPr>
      </xdr:nvSpPr>
      <xdr:spPr>
        <a:xfrm flipV="1">
          <a:off x="6400800" y="5934075"/>
          <a:ext cx="4000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400050</xdr:colOff>
      <xdr:row>45</xdr:row>
      <xdr:rowOff>9525</xdr:rowOff>
    </xdr:from>
    <xdr:to>
      <xdr:col>3</xdr:col>
      <xdr:colOff>85725</xdr:colOff>
      <xdr:row>45</xdr:row>
      <xdr:rowOff>19050</xdr:rowOff>
    </xdr:to>
    <xdr:sp>
      <xdr:nvSpPr>
        <xdr:cNvPr id="16" name="Line 14"/>
        <xdr:cNvSpPr>
          <a:spLocks/>
        </xdr:cNvSpPr>
      </xdr:nvSpPr>
      <xdr:spPr>
        <a:xfrm flipV="1">
          <a:off x="1771650" y="7772400"/>
          <a:ext cx="3714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523875</xdr:colOff>
      <xdr:row>42</xdr:row>
      <xdr:rowOff>171450</xdr:rowOff>
    </xdr:from>
    <xdr:to>
      <xdr:col>6</xdr:col>
      <xdr:colOff>219075</xdr:colOff>
      <xdr:row>43</xdr:row>
      <xdr:rowOff>9525</xdr:rowOff>
    </xdr:to>
    <xdr:sp>
      <xdr:nvSpPr>
        <xdr:cNvPr id="17" name="Line 18"/>
        <xdr:cNvSpPr>
          <a:spLocks/>
        </xdr:cNvSpPr>
      </xdr:nvSpPr>
      <xdr:spPr>
        <a:xfrm>
          <a:off x="2581275" y="7419975"/>
          <a:ext cx="17526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31</xdr:row>
      <xdr:rowOff>142875</xdr:rowOff>
    </xdr:from>
    <xdr:to>
      <xdr:col>9</xdr:col>
      <xdr:colOff>228600</xdr:colOff>
      <xdr:row>34</xdr:row>
      <xdr:rowOff>66675</xdr:rowOff>
    </xdr:to>
    <xdr:grpSp>
      <xdr:nvGrpSpPr>
        <xdr:cNvPr id="18" name="Group 21"/>
        <xdr:cNvGrpSpPr>
          <a:grpSpLocks/>
        </xdr:cNvGrpSpPr>
      </xdr:nvGrpSpPr>
      <xdr:grpSpPr>
        <a:xfrm>
          <a:off x="6276975" y="5505450"/>
          <a:ext cx="123825" cy="438150"/>
          <a:chOff x="345" y="711"/>
          <a:chExt cx="13" cy="46"/>
        </a:xfrm>
        <a:solidFill>
          <a:srgbClr val="FFFFFF"/>
        </a:solidFill>
      </xdr:grpSpPr>
      <xdr:sp>
        <xdr:nvSpPr>
          <xdr:cNvPr id="19" name="Line 19"/>
          <xdr:cNvSpPr>
            <a:spLocks/>
          </xdr:cNvSpPr>
        </xdr:nvSpPr>
        <xdr:spPr>
          <a:xfrm flipV="1">
            <a:off x="358" y="720"/>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AutoShape 20"/>
          <xdr:cNvSpPr>
            <a:spLocks/>
          </xdr:cNvSpPr>
        </xdr:nvSpPr>
        <xdr:spPr>
          <a:xfrm rot="5400000">
            <a:off x="344" y="713"/>
            <a:ext cx="18"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133350</xdr:colOff>
      <xdr:row>33</xdr:row>
      <xdr:rowOff>152400</xdr:rowOff>
    </xdr:from>
    <xdr:to>
      <xdr:col>7</xdr:col>
      <xdr:colOff>257175</xdr:colOff>
      <xdr:row>36</xdr:row>
      <xdr:rowOff>76200</xdr:rowOff>
    </xdr:to>
    <xdr:grpSp>
      <xdr:nvGrpSpPr>
        <xdr:cNvPr id="21" name="Group 22"/>
        <xdr:cNvGrpSpPr>
          <a:grpSpLocks/>
        </xdr:cNvGrpSpPr>
      </xdr:nvGrpSpPr>
      <xdr:grpSpPr>
        <a:xfrm flipH="1">
          <a:off x="4933950" y="5857875"/>
          <a:ext cx="123825" cy="438150"/>
          <a:chOff x="345" y="711"/>
          <a:chExt cx="13" cy="46"/>
        </a:xfrm>
        <a:solidFill>
          <a:srgbClr val="FFFFFF"/>
        </a:solidFill>
      </xdr:grpSpPr>
      <xdr:sp>
        <xdr:nvSpPr>
          <xdr:cNvPr id="22" name="Line 23"/>
          <xdr:cNvSpPr>
            <a:spLocks/>
          </xdr:cNvSpPr>
        </xdr:nvSpPr>
        <xdr:spPr>
          <a:xfrm flipV="1">
            <a:off x="358" y="720"/>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utoShape 24"/>
          <xdr:cNvSpPr>
            <a:spLocks/>
          </xdr:cNvSpPr>
        </xdr:nvSpPr>
        <xdr:spPr>
          <a:xfrm rot="5400000">
            <a:off x="344" y="713"/>
            <a:ext cx="18"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323850</xdr:colOff>
      <xdr:row>45</xdr:row>
      <xdr:rowOff>57150</xdr:rowOff>
    </xdr:from>
    <xdr:to>
      <xdr:col>3</xdr:col>
      <xdr:colOff>28575</xdr:colOff>
      <xdr:row>46</xdr:row>
      <xdr:rowOff>85725</xdr:rowOff>
    </xdr:to>
    <xdr:sp>
      <xdr:nvSpPr>
        <xdr:cNvPr id="24" name="Text Box 46"/>
        <xdr:cNvSpPr txBox="1">
          <a:spLocks noChangeArrowheads="1"/>
        </xdr:cNvSpPr>
      </xdr:nvSpPr>
      <xdr:spPr>
        <a:xfrm>
          <a:off x="1695450" y="7820025"/>
          <a:ext cx="39052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40</a:t>
          </a:r>
          <a:r>
            <a:rPr lang="en-US" cap="none" sz="900" b="0" i="0" u="none" baseline="0">
              <a:solidFill>
                <a:srgbClr val="000000"/>
              </a:solidFill>
              <a:latin typeface="ＭＳ Ｐ明朝"/>
              <a:ea typeface="ＭＳ Ｐ明朝"/>
              <a:cs typeface="ＭＳ Ｐ明朝"/>
            </a:rPr>
            <a:t>）</a:t>
          </a:r>
        </a:p>
      </xdr:txBody>
    </xdr:sp>
    <xdr:clientData/>
  </xdr:twoCellAnchor>
  <xdr:twoCellAnchor>
    <xdr:from>
      <xdr:col>6</xdr:col>
      <xdr:colOff>409575</xdr:colOff>
      <xdr:row>33</xdr:row>
      <xdr:rowOff>133350</xdr:rowOff>
    </xdr:from>
    <xdr:to>
      <xdr:col>7</xdr:col>
      <xdr:colOff>200025</xdr:colOff>
      <xdr:row>34</xdr:row>
      <xdr:rowOff>152400</xdr:rowOff>
    </xdr:to>
    <xdr:sp>
      <xdr:nvSpPr>
        <xdr:cNvPr id="25" name="Text Box 54"/>
        <xdr:cNvSpPr txBox="1">
          <a:spLocks noChangeArrowheads="1"/>
        </xdr:cNvSpPr>
      </xdr:nvSpPr>
      <xdr:spPr>
        <a:xfrm>
          <a:off x="4524375" y="5838825"/>
          <a:ext cx="476250" cy="1905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rPr>
            <a:t>散水</a:t>
          </a:r>
        </a:p>
      </xdr:txBody>
    </xdr:sp>
    <xdr:clientData/>
  </xdr:twoCellAnchor>
  <xdr:twoCellAnchor>
    <xdr:from>
      <xdr:col>8</xdr:col>
      <xdr:colOff>409575</xdr:colOff>
      <xdr:row>33</xdr:row>
      <xdr:rowOff>76200</xdr:rowOff>
    </xdr:from>
    <xdr:to>
      <xdr:col>8</xdr:col>
      <xdr:colOff>609600</xdr:colOff>
      <xdr:row>36</xdr:row>
      <xdr:rowOff>95250</xdr:rowOff>
    </xdr:to>
    <xdr:grpSp>
      <xdr:nvGrpSpPr>
        <xdr:cNvPr id="26" name="Group 60"/>
        <xdr:cNvGrpSpPr>
          <a:grpSpLocks/>
        </xdr:cNvGrpSpPr>
      </xdr:nvGrpSpPr>
      <xdr:grpSpPr>
        <a:xfrm>
          <a:off x="5895975" y="5781675"/>
          <a:ext cx="200025" cy="533400"/>
          <a:chOff x="240" y="769"/>
          <a:chExt cx="21" cy="56"/>
        </a:xfrm>
        <a:solidFill>
          <a:srgbClr val="FFFFFF"/>
        </a:solidFill>
      </xdr:grpSpPr>
      <xdr:sp>
        <xdr:nvSpPr>
          <xdr:cNvPr id="27" name="Line 26"/>
          <xdr:cNvSpPr>
            <a:spLocks/>
          </xdr:cNvSpPr>
        </xdr:nvSpPr>
        <xdr:spPr>
          <a:xfrm flipV="1">
            <a:off x="250" y="791"/>
            <a:ext cx="0"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AutoShape 27"/>
          <xdr:cNvSpPr>
            <a:spLocks/>
          </xdr:cNvSpPr>
        </xdr:nvSpPr>
        <xdr:spPr>
          <a:xfrm rot="10800000">
            <a:off x="242" y="776"/>
            <a:ext cx="18"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Oval 55"/>
          <xdr:cNvSpPr>
            <a:spLocks/>
          </xdr:cNvSpPr>
        </xdr:nvSpPr>
        <xdr:spPr>
          <a:xfrm>
            <a:off x="240" y="769"/>
            <a:ext cx="21" cy="2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0" name="Group 59"/>
          <xdr:cNvGrpSpPr>
            <a:grpSpLocks/>
          </xdr:cNvGrpSpPr>
        </xdr:nvGrpSpPr>
        <xdr:grpSpPr>
          <a:xfrm>
            <a:off x="244" y="802"/>
            <a:ext cx="14" cy="10"/>
            <a:chOff x="379" y="914"/>
            <a:chExt cx="17" cy="24"/>
          </a:xfrm>
          <a:solidFill>
            <a:srgbClr val="FFFFFF"/>
          </a:solidFill>
        </xdr:grpSpPr>
        <xdr:sp>
          <xdr:nvSpPr>
            <xdr:cNvPr id="31" name="AutoShape 57"/>
            <xdr:cNvSpPr>
              <a:spLocks/>
            </xdr:cNvSpPr>
          </xdr:nvSpPr>
          <xdr:spPr>
            <a:xfrm>
              <a:off x="379" y="926"/>
              <a:ext cx="17" cy="12"/>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AutoShape 58"/>
            <xdr:cNvSpPr>
              <a:spLocks/>
            </xdr:cNvSpPr>
          </xdr:nvSpPr>
          <xdr:spPr>
            <a:xfrm flipV="1">
              <a:off x="379" y="914"/>
              <a:ext cx="17" cy="12"/>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8</xdr:col>
      <xdr:colOff>152400</xdr:colOff>
      <xdr:row>15</xdr:row>
      <xdr:rowOff>47625</xdr:rowOff>
    </xdr:from>
    <xdr:to>
      <xdr:col>9</xdr:col>
      <xdr:colOff>76200</xdr:colOff>
      <xdr:row>16</xdr:row>
      <xdr:rowOff>66675</xdr:rowOff>
    </xdr:to>
    <xdr:sp>
      <xdr:nvSpPr>
        <xdr:cNvPr id="33" name="Text Box 61"/>
        <xdr:cNvSpPr txBox="1">
          <a:spLocks noChangeArrowheads="1"/>
        </xdr:cNvSpPr>
      </xdr:nvSpPr>
      <xdr:spPr>
        <a:xfrm>
          <a:off x="5638800" y="2667000"/>
          <a:ext cx="609600" cy="1905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rPr>
            <a:t>給湯器</a:t>
          </a:r>
        </a:p>
      </xdr:txBody>
    </xdr:sp>
    <xdr:clientData/>
  </xdr:twoCellAnchor>
  <xdr:twoCellAnchor>
    <xdr:from>
      <xdr:col>1</xdr:col>
      <xdr:colOff>438150</xdr:colOff>
      <xdr:row>45</xdr:row>
      <xdr:rowOff>9525</xdr:rowOff>
    </xdr:from>
    <xdr:to>
      <xdr:col>2</xdr:col>
      <xdr:colOff>400050</xdr:colOff>
      <xdr:row>46</xdr:row>
      <xdr:rowOff>19050</xdr:rowOff>
    </xdr:to>
    <xdr:sp>
      <xdr:nvSpPr>
        <xdr:cNvPr id="34" name="Freeform 72"/>
        <xdr:cNvSpPr>
          <a:spLocks/>
        </xdr:cNvSpPr>
      </xdr:nvSpPr>
      <xdr:spPr>
        <a:xfrm>
          <a:off x="1123950" y="7772400"/>
          <a:ext cx="647700" cy="180975"/>
        </a:xfrm>
        <a:custGeom>
          <a:pathLst>
            <a:path h="20" w="69">
              <a:moveTo>
                <a:pt x="68" y="1"/>
              </a:moveTo>
              <a:cubicBezTo>
                <a:pt x="68" y="0"/>
                <a:pt x="69" y="0"/>
                <a:pt x="64" y="2"/>
              </a:cubicBezTo>
              <a:cubicBezTo>
                <a:pt x="59" y="4"/>
                <a:pt x="50" y="13"/>
                <a:pt x="39" y="16"/>
              </a:cubicBezTo>
              <a:cubicBezTo>
                <a:pt x="28" y="19"/>
                <a:pt x="14" y="19"/>
                <a:pt x="0" y="2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33</xdr:row>
      <xdr:rowOff>76200</xdr:rowOff>
    </xdr:from>
    <xdr:to>
      <xdr:col>12</xdr:col>
      <xdr:colOff>0</xdr:colOff>
      <xdr:row>35</xdr:row>
      <xdr:rowOff>85725</xdr:rowOff>
    </xdr:to>
    <xdr:grpSp>
      <xdr:nvGrpSpPr>
        <xdr:cNvPr id="35" name="Group 73"/>
        <xdr:cNvGrpSpPr>
          <a:grpSpLocks/>
        </xdr:cNvGrpSpPr>
      </xdr:nvGrpSpPr>
      <xdr:grpSpPr>
        <a:xfrm flipH="1">
          <a:off x="8001000" y="5781675"/>
          <a:ext cx="228600" cy="352425"/>
          <a:chOff x="410" y="471"/>
          <a:chExt cx="24" cy="37"/>
        </a:xfrm>
        <a:solidFill>
          <a:srgbClr val="FFFFFF"/>
        </a:solidFill>
      </xdr:grpSpPr>
      <xdr:sp>
        <xdr:nvSpPr>
          <xdr:cNvPr id="36" name="Line 74"/>
          <xdr:cNvSpPr>
            <a:spLocks/>
          </xdr:cNvSpPr>
        </xdr:nvSpPr>
        <xdr:spPr>
          <a:xfrm flipH="1" flipV="1">
            <a:off x="433" y="471"/>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75"/>
          <xdr:cNvSpPr>
            <a:spLocks/>
          </xdr:cNvSpPr>
        </xdr:nvSpPr>
        <xdr:spPr>
          <a:xfrm flipV="1">
            <a:off x="419" y="471"/>
            <a:ext cx="15"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76"/>
          <xdr:cNvSpPr>
            <a:spLocks/>
          </xdr:cNvSpPr>
        </xdr:nvSpPr>
        <xdr:spPr>
          <a:xfrm rot="16200000" flipV="1">
            <a:off x="422" y="472"/>
            <a:ext cx="6"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Oval 77"/>
          <xdr:cNvSpPr>
            <a:spLocks/>
          </xdr:cNvSpPr>
        </xdr:nvSpPr>
        <xdr:spPr>
          <a:xfrm>
            <a:off x="410" y="476"/>
            <a:ext cx="11" cy="12"/>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190500</xdr:colOff>
      <xdr:row>36</xdr:row>
      <xdr:rowOff>38100</xdr:rowOff>
    </xdr:from>
    <xdr:to>
      <xdr:col>11</xdr:col>
      <xdr:colOff>285750</xdr:colOff>
      <xdr:row>36</xdr:row>
      <xdr:rowOff>38100</xdr:rowOff>
    </xdr:to>
    <xdr:sp>
      <xdr:nvSpPr>
        <xdr:cNvPr id="40" name="Line 78"/>
        <xdr:cNvSpPr>
          <a:spLocks/>
        </xdr:cNvSpPr>
      </xdr:nvSpPr>
      <xdr:spPr>
        <a:xfrm>
          <a:off x="7048500" y="625792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35</xdr:row>
      <xdr:rowOff>85725</xdr:rowOff>
    </xdr:from>
    <xdr:to>
      <xdr:col>11</xdr:col>
      <xdr:colOff>476250</xdr:colOff>
      <xdr:row>36</xdr:row>
      <xdr:rowOff>38100</xdr:rowOff>
    </xdr:to>
    <xdr:sp>
      <xdr:nvSpPr>
        <xdr:cNvPr id="41" name="Line 80"/>
        <xdr:cNvSpPr>
          <a:spLocks/>
        </xdr:cNvSpPr>
      </xdr:nvSpPr>
      <xdr:spPr>
        <a:xfrm flipV="1">
          <a:off x="7829550" y="6134100"/>
          <a:ext cx="1905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35</xdr:row>
      <xdr:rowOff>76200</xdr:rowOff>
    </xdr:from>
    <xdr:to>
      <xdr:col>11</xdr:col>
      <xdr:colOff>209550</xdr:colOff>
      <xdr:row>36</xdr:row>
      <xdr:rowOff>28575</xdr:rowOff>
    </xdr:to>
    <xdr:sp>
      <xdr:nvSpPr>
        <xdr:cNvPr id="42" name="Line 81"/>
        <xdr:cNvSpPr>
          <a:spLocks/>
        </xdr:cNvSpPr>
      </xdr:nvSpPr>
      <xdr:spPr>
        <a:xfrm flipV="1">
          <a:off x="7581900" y="6124575"/>
          <a:ext cx="17145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32</xdr:row>
      <xdr:rowOff>152400</xdr:rowOff>
    </xdr:from>
    <xdr:to>
      <xdr:col>11</xdr:col>
      <xdr:colOff>323850</xdr:colOff>
      <xdr:row>35</xdr:row>
      <xdr:rowOff>76200</xdr:rowOff>
    </xdr:to>
    <xdr:grpSp>
      <xdr:nvGrpSpPr>
        <xdr:cNvPr id="43" name="Group 82"/>
        <xdr:cNvGrpSpPr>
          <a:grpSpLocks/>
        </xdr:cNvGrpSpPr>
      </xdr:nvGrpSpPr>
      <xdr:grpSpPr>
        <a:xfrm flipH="1">
          <a:off x="7743825" y="5686425"/>
          <a:ext cx="123825" cy="438150"/>
          <a:chOff x="345" y="711"/>
          <a:chExt cx="13" cy="46"/>
        </a:xfrm>
        <a:solidFill>
          <a:srgbClr val="FFFFFF"/>
        </a:solidFill>
      </xdr:grpSpPr>
      <xdr:sp>
        <xdr:nvSpPr>
          <xdr:cNvPr id="44" name="Line 83"/>
          <xdr:cNvSpPr>
            <a:spLocks/>
          </xdr:cNvSpPr>
        </xdr:nvSpPr>
        <xdr:spPr>
          <a:xfrm flipV="1">
            <a:off x="358" y="720"/>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AutoShape 84"/>
          <xdr:cNvSpPr>
            <a:spLocks/>
          </xdr:cNvSpPr>
        </xdr:nvSpPr>
        <xdr:spPr>
          <a:xfrm rot="5400000">
            <a:off x="344" y="713"/>
            <a:ext cx="18"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152400</xdr:colOff>
      <xdr:row>41</xdr:row>
      <xdr:rowOff>28575</xdr:rowOff>
    </xdr:from>
    <xdr:to>
      <xdr:col>4</xdr:col>
      <xdr:colOff>542925</xdr:colOff>
      <xdr:row>42</xdr:row>
      <xdr:rowOff>57150</xdr:rowOff>
    </xdr:to>
    <xdr:sp>
      <xdr:nvSpPr>
        <xdr:cNvPr id="46" name="Text Box 87"/>
        <xdr:cNvSpPr txBox="1">
          <a:spLocks noChangeArrowheads="1"/>
        </xdr:cNvSpPr>
      </xdr:nvSpPr>
      <xdr:spPr>
        <a:xfrm>
          <a:off x="2895600" y="7105650"/>
          <a:ext cx="39052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20</a:t>
          </a:r>
          <a:r>
            <a:rPr lang="en-US" cap="none" sz="900" b="0" i="0" u="none" baseline="0">
              <a:solidFill>
                <a:srgbClr val="000000"/>
              </a:solidFill>
              <a:latin typeface="ＭＳ Ｐ明朝"/>
              <a:ea typeface="ＭＳ Ｐ明朝"/>
              <a:cs typeface="ＭＳ Ｐ明朝"/>
            </a:rPr>
            <a:t>）</a:t>
          </a:r>
        </a:p>
      </xdr:txBody>
    </xdr:sp>
    <xdr:clientData/>
  </xdr:twoCellAnchor>
  <xdr:twoCellAnchor>
    <xdr:from>
      <xdr:col>10</xdr:col>
      <xdr:colOff>66675</xdr:colOff>
      <xdr:row>35</xdr:row>
      <xdr:rowOff>38100</xdr:rowOff>
    </xdr:from>
    <xdr:to>
      <xdr:col>10</xdr:col>
      <xdr:colOff>400050</xdr:colOff>
      <xdr:row>35</xdr:row>
      <xdr:rowOff>38100</xdr:rowOff>
    </xdr:to>
    <xdr:sp>
      <xdr:nvSpPr>
        <xdr:cNvPr id="47" name="Line 88"/>
        <xdr:cNvSpPr>
          <a:spLocks/>
        </xdr:cNvSpPr>
      </xdr:nvSpPr>
      <xdr:spPr>
        <a:xfrm>
          <a:off x="6924675" y="60864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32</xdr:row>
      <xdr:rowOff>104775</xdr:rowOff>
    </xdr:from>
    <xdr:to>
      <xdr:col>10</xdr:col>
      <xdr:colOff>190500</xdr:colOff>
      <xdr:row>35</xdr:row>
      <xdr:rowOff>28575</xdr:rowOff>
    </xdr:to>
    <xdr:grpSp>
      <xdr:nvGrpSpPr>
        <xdr:cNvPr id="48" name="Group 89"/>
        <xdr:cNvGrpSpPr>
          <a:grpSpLocks/>
        </xdr:cNvGrpSpPr>
      </xdr:nvGrpSpPr>
      <xdr:grpSpPr>
        <a:xfrm flipH="1">
          <a:off x="6924675" y="5638800"/>
          <a:ext cx="123825" cy="438150"/>
          <a:chOff x="345" y="711"/>
          <a:chExt cx="13" cy="46"/>
        </a:xfrm>
        <a:solidFill>
          <a:srgbClr val="FFFFFF"/>
        </a:solidFill>
      </xdr:grpSpPr>
      <xdr:sp>
        <xdr:nvSpPr>
          <xdr:cNvPr id="49" name="Line 90"/>
          <xdr:cNvSpPr>
            <a:spLocks/>
          </xdr:cNvSpPr>
        </xdr:nvSpPr>
        <xdr:spPr>
          <a:xfrm flipV="1">
            <a:off x="358" y="720"/>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AutoShape 91"/>
          <xdr:cNvSpPr>
            <a:spLocks/>
          </xdr:cNvSpPr>
        </xdr:nvSpPr>
        <xdr:spPr>
          <a:xfrm rot="5400000">
            <a:off x="344" y="713"/>
            <a:ext cx="18"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9525</xdr:colOff>
      <xdr:row>31</xdr:row>
      <xdr:rowOff>171450</xdr:rowOff>
    </xdr:from>
    <xdr:to>
      <xdr:col>6</xdr:col>
      <xdr:colOff>552450</xdr:colOff>
      <xdr:row>33</xdr:row>
      <xdr:rowOff>28575</xdr:rowOff>
    </xdr:to>
    <xdr:sp>
      <xdr:nvSpPr>
        <xdr:cNvPr id="51" name="Text Box 93"/>
        <xdr:cNvSpPr txBox="1">
          <a:spLocks noChangeArrowheads="1"/>
        </xdr:cNvSpPr>
      </xdr:nvSpPr>
      <xdr:spPr>
        <a:xfrm>
          <a:off x="4124325" y="5534025"/>
          <a:ext cx="5429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明朝"/>
              <a:ea typeface="ＭＳ Ｐ明朝"/>
              <a:cs typeface="ＭＳ Ｐ明朝"/>
            </a:rPr>
            <a:t>１階</a:t>
          </a:r>
          <a:r>
            <a:rPr lang="en-US" cap="none" sz="1100" b="0" i="0" u="none" baseline="0">
              <a:solidFill>
                <a:srgbClr val="000000"/>
              </a:solidFill>
              <a:latin typeface="ＭＳ Ｐ明朝"/>
              <a:ea typeface="ＭＳ Ｐ明朝"/>
              <a:cs typeface="ＭＳ Ｐ明朝"/>
            </a:rPr>
            <a:t>101</a:t>
          </a:r>
        </a:p>
      </xdr:txBody>
    </xdr:sp>
    <xdr:clientData/>
  </xdr:twoCellAnchor>
  <xdr:twoCellAnchor>
    <xdr:from>
      <xdr:col>6</xdr:col>
      <xdr:colOff>0</xdr:colOff>
      <xdr:row>26</xdr:row>
      <xdr:rowOff>0</xdr:rowOff>
    </xdr:from>
    <xdr:to>
      <xdr:col>6</xdr:col>
      <xdr:colOff>542925</xdr:colOff>
      <xdr:row>27</xdr:row>
      <xdr:rowOff>28575</xdr:rowOff>
    </xdr:to>
    <xdr:sp>
      <xdr:nvSpPr>
        <xdr:cNvPr id="52" name="Text Box 94"/>
        <xdr:cNvSpPr txBox="1">
          <a:spLocks noChangeArrowheads="1"/>
        </xdr:cNvSpPr>
      </xdr:nvSpPr>
      <xdr:spPr>
        <a:xfrm>
          <a:off x="4114800" y="4505325"/>
          <a:ext cx="5429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明朝"/>
              <a:ea typeface="ＭＳ Ｐ明朝"/>
              <a:cs typeface="ＭＳ Ｐ明朝"/>
            </a:rPr>
            <a:t>２階</a:t>
          </a:r>
          <a:r>
            <a:rPr lang="en-US" cap="none" sz="1100" b="0" i="0" u="none" baseline="0">
              <a:solidFill>
                <a:srgbClr val="000000"/>
              </a:solidFill>
              <a:latin typeface="ＭＳ Ｐ明朝"/>
              <a:ea typeface="ＭＳ Ｐ明朝"/>
              <a:cs typeface="ＭＳ Ｐ明朝"/>
            </a:rPr>
            <a:t>201</a:t>
          </a:r>
        </a:p>
      </xdr:txBody>
    </xdr:sp>
    <xdr:clientData/>
  </xdr:twoCellAnchor>
  <xdr:twoCellAnchor>
    <xdr:from>
      <xdr:col>6</xdr:col>
      <xdr:colOff>0</xdr:colOff>
      <xdr:row>19</xdr:row>
      <xdr:rowOff>161925</xdr:rowOff>
    </xdr:from>
    <xdr:to>
      <xdr:col>6</xdr:col>
      <xdr:colOff>542925</xdr:colOff>
      <xdr:row>21</xdr:row>
      <xdr:rowOff>19050</xdr:rowOff>
    </xdr:to>
    <xdr:sp>
      <xdr:nvSpPr>
        <xdr:cNvPr id="53" name="Text Box 95"/>
        <xdr:cNvSpPr txBox="1">
          <a:spLocks noChangeArrowheads="1"/>
        </xdr:cNvSpPr>
      </xdr:nvSpPr>
      <xdr:spPr>
        <a:xfrm>
          <a:off x="4114800" y="3467100"/>
          <a:ext cx="5429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明朝"/>
              <a:ea typeface="ＭＳ Ｐ明朝"/>
              <a:cs typeface="ＭＳ Ｐ明朝"/>
            </a:rPr>
            <a:t>３階</a:t>
          </a:r>
          <a:r>
            <a:rPr lang="en-US" cap="none" sz="1100" b="0" i="0" u="none" baseline="0">
              <a:solidFill>
                <a:srgbClr val="000000"/>
              </a:solidFill>
              <a:latin typeface="ＭＳ Ｐ明朝"/>
              <a:ea typeface="ＭＳ Ｐ明朝"/>
              <a:cs typeface="ＭＳ Ｐ明朝"/>
            </a:rPr>
            <a:t>301</a:t>
          </a:r>
        </a:p>
      </xdr:txBody>
    </xdr:sp>
    <xdr:clientData/>
  </xdr:twoCellAnchor>
  <xdr:twoCellAnchor>
    <xdr:from>
      <xdr:col>4</xdr:col>
      <xdr:colOff>190500</xdr:colOff>
      <xdr:row>39</xdr:row>
      <xdr:rowOff>57150</xdr:rowOff>
    </xdr:from>
    <xdr:to>
      <xdr:col>4</xdr:col>
      <xdr:colOff>581025</xdr:colOff>
      <xdr:row>40</xdr:row>
      <xdr:rowOff>85725</xdr:rowOff>
    </xdr:to>
    <xdr:sp>
      <xdr:nvSpPr>
        <xdr:cNvPr id="54" name="Text Box 96"/>
        <xdr:cNvSpPr txBox="1">
          <a:spLocks noChangeArrowheads="1"/>
        </xdr:cNvSpPr>
      </xdr:nvSpPr>
      <xdr:spPr>
        <a:xfrm>
          <a:off x="2933700" y="679132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0.5</a:t>
          </a:r>
        </a:p>
      </xdr:txBody>
    </xdr:sp>
    <xdr:clientData/>
  </xdr:twoCellAnchor>
  <xdr:twoCellAnchor>
    <xdr:from>
      <xdr:col>6</xdr:col>
      <xdr:colOff>609600</xdr:colOff>
      <xdr:row>37</xdr:row>
      <xdr:rowOff>57150</xdr:rowOff>
    </xdr:from>
    <xdr:to>
      <xdr:col>7</xdr:col>
      <xdr:colOff>314325</xdr:colOff>
      <xdr:row>38</xdr:row>
      <xdr:rowOff>85725</xdr:rowOff>
    </xdr:to>
    <xdr:sp>
      <xdr:nvSpPr>
        <xdr:cNvPr id="55" name="Text Box 98"/>
        <xdr:cNvSpPr txBox="1">
          <a:spLocks noChangeArrowheads="1"/>
        </xdr:cNvSpPr>
      </xdr:nvSpPr>
      <xdr:spPr>
        <a:xfrm>
          <a:off x="4724400" y="644842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.0</a:t>
          </a:r>
        </a:p>
      </xdr:txBody>
    </xdr:sp>
    <xdr:clientData/>
  </xdr:twoCellAnchor>
  <xdr:twoCellAnchor>
    <xdr:from>
      <xdr:col>7</xdr:col>
      <xdr:colOff>666750</xdr:colOff>
      <xdr:row>25</xdr:row>
      <xdr:rowOff>85725</xdr:rowOff>
    </xdr:from>
    <xdr:to>
      <xdr:col>8</xdr:col>
      <xdr:colOff>371475</xdr:colOff>
      <xdr:row>26</xdr:row>
      <xdr:rowOff>114300</xdr:rowOff>
    </xdr:to>
    <xdr:sp>
      <xdr:nvSpPr>
        <xdr:cNvPr id="56" name="Text Box 102"/>
        <xdr:cNvSpPr txBox="1">
          <a:spLocks noChangeArrowheads="1"/>
        </xdr:cNvSpPr>
      </xdr:nvSpPr>
      <xdr:spPr>
        <a:xfrm>
          <a:off x="5467350" y="4419600"/>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7.0</a:t>
          </a:r>
        </a:p>
      </xdr:txBody>
    </xdr:sp>
    <xdr:clientData/>
  </xdr:twoCellAnchor>
  <xdr:twoCellAnchor>
    <xdr:from>
      <xdr:col>3</xdr:col>
      <xdr:colOff>457200</xdr:colOff>
      <xdr:row>41</xdr:row>
      <xdr:rowOff>76200</xdr:rowOff>
    </xdr:from>
    <xdr:to>
      <xdr:col>4</xdr:col>
      <xdr:colOff>161925</xdr:colOff>
      <xdr:row>42</xdr:row>
      <xdr:rowOff>104775</xdr:rowOff>
    </xdr:to>
    <xdr:sp>
      <xdr:nvSpPr>
        <xdr:cNvPr id="57" name="Text Box 105"/>
        <xdr:cNvSpPr txBox="1">
          <a:spLocks noChangeArrowheads="1"/>
        </xdr:cNvSpPr>
      </xdr:nvSpPr>
      <xdr:spPr>
        <a:xfrm>
          <a:off x="2514600" y="715327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0.5</a:t>
          </a:r>
        </a:p>
      </xdr:txBody>
    </xdr:sp>
    <xdr:clientData/>
  </xdr:twoCellAnchor>
  <xdr:twoCellAnchor>
    <xdr:from>
      <xdr:col>6</xdr:col>
      <xdr:colOff>152400</xdr:colOff>
      <xdr:row>39</xdr:row>
      <xdr:rowOff>9525</xdr:rowOff>
    </xdr:from>
    <xdr:to>
      <xdr:col>6</xdr:col>
      <xdr:colOff>542925</xdr:colOff>
      <xdr:row>40</xdr:row>
      <xdr:rowOff>38100</xdr:rowOff>
    </xdr:to>
    <xdr:sp>
      <xdr:nvSpPr>
        <xdr:cNvPr id="58" name="Text Box 109"/>
        <xdr:cNvSpPr txBox="1">
          <a:spLocks noChangeArrowheads="1"/>
        </xdr:cNvSpPr>
      </xdr:nvSpPr>
      <xdr:spPr>
        <a:xfrm>
          <a:off x="4267200" y="6743700"/>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1.0</a:t>
          </a:r>
        </a:p>
      </xdr:txBody>
    </xdr:sp>
    <xdr:clientData/>
  </xdr:twoCellAnchor>
  <xdr:twoCellAnchor>
    <xdr:from>
      <xdr:col>2</xdr:col>
      <xdr:colOff>19050</xdr:colOff>
      <xdr:row>45</xdr:row>
      <xdr:rowOff>161925</xdr:rowOff>
    </xdr:from>
    <xdr:to>
      <xdr:col>2</xdr:col>
      <xdr:colOff>409575</xdr:colOff>
      <xdr:row>47</xdr:row>
      <xdr:rowOff>0</xdr:rowOff>
    </xdr:to>
    <xdr:sp>
      <xdr:nvSpPr>
        <xdr:cNvPr id="59" name="Text Box 112"/>
        <xdr:cNvSpPr txBox="1">
          <a:spLocks noChangeArrowheads="1"/>
        </xdr:cNvSpPr>
      </xdr:nvSpPr>
      <xdr:spPr>
        <a:xfrm>
          <a:off x="1390650" y="7924800"/>
          <a:ext cx="3905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3.0</a:t>
          </a:r>
        </a:p>
      </xdr:txBody>
    </xdr:sp>
    <xdr:clientData/>
  </xdr:twoCellAnchor>
  <xdr:twoCellAnchor>
    <xdr:from>
      <xdr:col>1</xdr:col>
      <xdr:colOff>581025</xdr:colOff>
      <xdr:row>46</xdr:row>
      <xdr:rowOff>161925</xdr:rowOff>
    </xdr:from>
    <xdr:to>
      <xdr:col>7</xdr:col>
      <xdr:colOff>161925</xdr:colOff>
      <xdr:row>48</xdr:row>
      <xdr:rowOff>47625</xdr:rowOff>
    </xdr:to>
    <xdr:sp>
      <xdr:nvSpPr>
        <xdr:cNvPr id="60" name="Text Box 113"/>
        <xdr:cNvSpPr txBox="1">
          <a:spLocks noChangeArrowheads="1"/>
        </xdr:cNvSpPr>
      </xdr:nvSpPr>
      <xdr:spPr>
        <a:xfrm>
          <a:off x="1266825" y="8096250"/>
          <a:ext cx="3695700"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土被</a:t>
          </a:r>
          <a:r>
            <a:rPr lang="en-US" cap="none" sz="900" b="0" i="0" u="none" baseline="0">
              <a:solidFill>
                <a:srgbClr val="000000"/>
              </a:solidFill>
              <a:latin typeface="ＭＳ Ｐ明朝"/>
              <a:ea typeface="ＭＳ Ｐ明朝"/>
              <a:cs typeface="ＭＳ Ｐ明朝"/>
            </a:rPr>
            <a:t>1.2</a:t>
          </a:r>
          <a:r>
            <a:rPr lang="en-US" cap="none" sz="900" b="0" i="0" u="none" baseline="0">
              <a:solidFill>
                <a:srgbClr val="000000"/>
              </a:solidFill>
              <a:latin typeface="ＭＳ Ｐ明朝"/>
              <a:ea typeface="ＭＳ Ｐ明朝"/>
              <a:cs typeface="ＭＳ Ｐ明朝"/>
            </a:rPr>
            <a:t>ｍ宅内埋設深</a:t>
          </a:r>
          <a:r>
            <a:rPr lang="en-US" cap="none" sz="900" b="0" i="0" u="none" baseline="0">
              <a:solidFill>
                <a:srgbClr val="000000"/>
              </a:solidFill>
              <a:latin typeface="ＭＳ Ｐ明朝"/>
              <a:ea typeface="ＭＳ Ｐ明朝"/>
              <a:cs typeface="ＭＳ Ｐ明朝"/>
            </a:rPr>
            <a:t>0.2</a:t>
          </a:r>
          <a:r>
            <a:rPr lang="en-US" cap="none" sz="900" b="0" i="0" u="none" baseline="0">
              <a:solidFill>
                <a:srgbClr val="000000"/>
              </a:solidFill>
              <a:latin typeface="ＭＳ Ｐ明朝"/>
              <a:ea typeface="ＭＳ Ｐ明朝"/>
              <a:cs typeface="ＭＳ Ｐ明朝"/>
            </a:rPr>
            <a:t>ｍ</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高低差</a:t>
          </a:r>
          <a:r>
            <a:rPr lang="en-US" cap="none" sz="900" b="0" i="0" u="none" baseline="0">
              <a:solidFill>
                <a:srgbClr val="000000"/>
              </a:solidFill>
              <a:latin typeface="ＭＳ Ｐ明朝"/>
              <a:ea typeface="ＭＳ Ｐ明朝"/>
              <a:cs typeface="ＭＳ Ｐ明朝"/>
            </a:rPr>
            <a:t>0.9</a:t>
          </a:r>
          <a:r>
            <a:rPr lang="en-US" cap="none" sz="900" b="0" i="0" u="none" baseline="0">
              <a:solidFill>
                <a:srgbClr val="000000"/>
              </a:solidFill>
              <a:latin typeface="ＭＳ Ｐ明朝"/>
              <a:ea typeface="ＭＳ Ｐ明朝"/>
              <a:cs typeface="ＭＳ Ｐ明朝"/>
            </a:rPr>
            <a:t>ｍ</a:t>
          </a:r>
        </a:p>
      </xdr:txBody>
    </xdr:sp>
    <xdr:clientData/>
  </xdr:twoCellAnchor>
  <xdr:twoCellAnchor>
    <xdr:from>
      <xdr:col>8</xdr:col>
      <xdr:colOff>247650</xdr:colOff>
      <xdr:row>19</xdr:row>
      <xdr:rowOff>133350</xdr:rowOff>
    </xdr:from>
    <xdr:to>
      <xdr:col>8</xdr:col>
      <xdr:colOff>647700</xdr:colOff>
      <xdr:row>20</xdr:row>
      <xdr:rowOff>161925</xdr:rowOff>
    </xdr:to>
    <xdr:sp>
      <xdr:nvSpPr>
        <xdr:cNvPr id="61" name="Text Box 114"/>
        <xdr:cNvSpPr txBox="1">
          <a:spLocks noChangeArrowheads="1"/>
        </xdr:cNvSpPr>
      </xdr:nvSpPr>
      <xdr:spPr>
        <a:xfrm>
          <a:off x="5734050" y="3438525"/>
          <a:ext cx="4000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0.5</a:t>
          </a:r>
        </a:p>
      </xdr:txBody>
    </xdr:sp>
    <xdr:clientData/>
  </xdr:twoCellAnchor>
  <xdr:twoCellAnchor>
    <xdr:from>
      <xdr:col>1</xdr:col>
      <xdr:colOff>28575</xdr:colOff>
      <xdr:row>44</xdr:row>
      <xdr:rowOff>152400</xdr:rowOff>
    </xdr:from>
    <xdr:to>
      <xdr:col>1</xdr:col>
      <xdr:colOff>247650</xdr:colOff>
      <xdr:row>46</xdr:row>
      <xdr:rowOff>28575</xdr:rowOff>
    </xdr:to>
    <xdr:grpSp>
      <xdr:nvGrpSpPr>
        <xdr:cNvPr id="62" name="Group 118"/>
        <xdr:cNvGrpSpPr>
          <a:grpSpLocks/>
        </xdr:cNvGrpSpPr>
      </xdr:nvGrpSpPr>
      <xdr:grpSpPr>
        <a:xfrm>
          <a:off x="714375" y="7743825"/>
          <a:ext cx="219075" cy="219075"/>
          <a:chOff x="527" y="280"/>
          <a:chExt cx="23" cy="23"/>
        </a:xfrm>
        <a:solidFill>
          <a:srgbClr val="FFFFFF"/>
        </a:solidFill>
      </xdr:grpSpPr>
      <xdr:sp>
        <xdr:nvSpPr>
          <xdr:cNvPr id="63" name="Text Box 116"/>
          <xdr:cNvSpPr txBox="1">
            <a:spLocks noChangeArrowheads="1"/>
          </xdr:cNvSpPr>
        </xdr:nvSpPr>
        <xdr:spPr>
          <a:xfrm>
            <a:off x="528" y="281"/>
            <a:ext cx="20" cy="2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rPr>
              <a:t>イ</a:t>
            </a:r>
          </a:p>
        </xdr:txBody>
      </xdr:sp>
      <xdr:sp>
        <xdr:nvSpPr>
          <xdr:cNvPr id="64" name="Oval 117"/>
          <xdr:cNvSpPr>
            <a:spLocks/>
          </xdr:cNvSpPr>
        </xdr:nvSpPr>
        <xdr:spPr>
          <a:xfrm>
            <a:off x="527" y="280"/>
            <a:ext cx="23" cy="23"/>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9525</xdr:colOff>
      <xdr:row>39</xdr:row>
      <xdr:rowOff>142875</xdr:rowOff>
    </xdr:from>
    <xdr:to>
      <xdr:col>4</xdr:col>
      <xdr:colOff>228600</xdr:colOff>
      <xdr:row>41</xdr:row>
      <xdr:rowOff>38100</xdr:rowOff>
    </xdr:to>
    <xdr:grpSp>
      <xdr:nvGrpSpPr>
        <xdr:cNvPr id="65" name="Group 137"/>
        <xdr:cNvGrpSpPr>
          <a:grpSpLocks/>
        </xdr:cNvGrpSpPr>
      </xdr:nvGrpSpPr>
      <xdr:grpSpPr>
        <a:xfrm>
          <a:off x="2752725" y="6877050"/>
          <a:ext cx="219075" cy="238125"/>
          <a:chOff x="513" y="440"/>
          <a:chExt cx="23" cy="25"/>
        </a:xfrm>
        <a:solidFill>
          <a:srgbClr val="FFFFFF"/>
        </a:solidFill>
      </xdr:grpSpPr>
      <xdr:sp>
        <xdr:nvSpPr>
          <xdr:cNvPr id="66" name="Text Box 120"/>
          <xdr:cNvSpPr txBox="1">
            <a:spLocks noChangeArrowheads="1"/>
          </xdr:cNvSpPr>
        </xdr:nvSpPr>
        <xdr:spPr>
          <a:xfrm>
            <a:off x="514" y="440"/>
            <a:ext cx="20" cy="2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ハ</a:t>
            </a:r>
          </a:p>
        </xdr:txBody>
      </xdr:sp>
      <xdr:sp>
        <xdr:nvSpPr>
          <xdr:cNvPr id="67" name="Oval 121"/>
          <xdr:cNvSpPr>
            <a:spLocks/>
          </xdr:cNvSpPr>
        </xdr:nvSpPr>
        <xdr:spPr>
          <a:xfrm>
            <a:off x="513" y="442"/>
            <a:ext cx="23" cy="23"/>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466725</xdr:colOff>
      <xdr:row>37</xdr:row>
      <xdr:rowOff>171450</xdr:rowOff>
    </xdr:from>
    <xdr:to>
      <xdr:col>4</xdr:col>
      <xdr:colOff>685800</xdr:colOff>
      <xdr:row>39</xdr:row>
      <xdr:rowOff>47625</xdr:rowOff>
    </xdr:to>
    <xdr:grpSp>
      <xdr:nvGrpSpPr>
        <xdr:cNvPr id="68" name="Group 125"/>
        <xdr:cNvGrpSpPr>
          <a:grpSpLocks/>
        </xdr:cNvGrpSpPr>
      </xdr:nvGrpSpPr>
      <xdr:grpSpPr>
        <a:xfrm>
          <a:off x="3209925" y="6562725"/>
          <a:ext cx="219075" cy="219075"/>
          <a:chOff x="527" y="280"/>
          <a:chExt cx="23" cy="23"/>
        </a:xfrm>
        <a:solidFill>
          <a:srgbClr val="FFFFFF"/>
        </a:solidFill>
      </xdr:grpSpPr>
      <xdr:sp>
        <xdr:nvSpPr>
          <xdr:cNvPr id="69" name="Text Box 126"/>
          <xdr:cNvSpPr txBox="1">
            <a:spLocks noChangeArrowheads="1"/>
          </xdr:cNvSpPr>
        </xdr:nvSpPr>
        <xdr:spPr>
          <a:xfrm>
            <a:off x="528" y="281"/>
            <a:ext cx="20" cy="2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ニ</a:t>
            </a:r>
          </a:p>
        </xdr:txBody>
      </xdr:sp>
      <xdr:sp>
        <xdr:nvSpPr>
          <xdr:cNvPr id="70" name="Oval 127"/>
          <xdr:cNvSpPr>
            <a:spLocks/>
          </xdr:cNvSpPr>
        </xdr:nvSpPr>
        <xdr:spPr>
          <a:xfrm>
            <a:off x="527" y="280"/>
            <a:ext cx="23" cy="23"/>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228600</xdr:colOff>
      <xdr:row>16</xdr:row>
      <xdr:rowOff>123825</xdr:rowOff>
    </xdr:from>
    <xdr:to>
      <xdr:col>12</xdr:col>
      <xdr:colOff>457200</xdr:colOff>
      <xdr:row>17</xdr:row>
      <xdr:rowOff>171450</xdr:rowOff>
    </xdr:to>
    <xdr:grpSp>
      <xdr:nvGrpSpPr>
        <xdr:cNvPr id="71" name="Group 134"/>
        <xdr:cNvGrpSpPr>
          <a:grpSpLocks/>
        </xdr:cNvGrpSpPr>
      </xdr:nvGrpSpPr>
      <xdr:grpSpPr>
        <a:xfrm>
          <a:off x="8458200" y="2914650"/>
          <a:ext cx="228600" cy="219075"/>
          <a:chOff x="527" y="280"/>
          <a:chExt cx="23" cy="23"/>
        </a:xfrm>
        <a:solidFill>
          <a:srgbClr val="FFFFFF"/>
        </a:solidFill>
      </xdr:grpSpPr>
      <xdr:sp>
        <xdr:nvSpPr>
          <xdr:cNvPr id="72" name="Text Box 135"/>
          <xdr:cNvSpPr txBox="1">
            <a:spLocks noChangeArrowheads="1"/>
          </xdr:cNvSpPr>
        </xdr:nvSpPr>
        <xdr:spPr>
          <a:xfrm>
            <a:off x="528" y="281"/>
            <a:ext cx="20" cy="2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Ａ</a:t>
            </a:r>
          </a:p>
        </xdr:txBody>
      </xdr:sp>
      <xdr:sp>
        <xdr:nvSpPr>
          <xdr:cNvPr id="73" name="Oval 136"/>
          <xdr:cNvSpPr>
            <a:spLocks/>
          </xdr:cNvSpPr>
        </xdr:nvSpPr>
        <xdr:spPr>
          <a:xfrm>
            <a:off x="527" y="280"/>
            <a:ext cx="23" cy="23"/>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238125</xdr:colOff>
      <xdr:row>42</xdr:row>
      <xdr:rowOff>9525</xdr:rowOff>
    </xdr:from>
    <xdr:to>
      <xdr:col>3</xdr:col>
      <xdr:colOff>457200</xdr:colOff>
      <xdr:row>43</xdr:row>
      <xdr:rowOff>57150</xdr:rowOff>
    </xdr:to>
    <xdr:grpSp>
      <xdr:nvGrpSpPr>
        <xdr:cNvPr id="74" name="Group 138"/>
        <xdr:cNvGrpSpPr>
          <a:grpSpLocks/>
        </xdr:cNvGrpSpPr>
      </xdr:nvGrpSpPr>
      <xdr:grpSpPr>
        <a:xfrm>
          <a:off x="2295525" y="7258050"/>
          <a:ext cx="219075" cy="219075"/>
          <a:chOff x="513" y="442"/>
          <a:chExt cx="23" cy="23"/>
        </a:xfrm>
        <a:solidFill>
          <a:srgbClr val="FFFFFF"/>
        </a:solidFill>
      </xdr:grpSpPr>
      <xdr:sp>
        <xdr:nvSpPr>
          <xdr:cNvPr id="75" name="Text Box 139"/>
          <xdr:cNvSpPr txBox="1">
            <a:spLocks noChangeArrowheads="1"/>
          </xdr:cNvSpPr>
        </xdr:nvSpPr>
        <xdr:spPr>
          <a:xfrm>
            <a:off x="515" y="444"/>
            <a:ext cx="20" cy="2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ロ</a:t>
            </a:r>
          </a:p>
        </xdr:txBody>
      </xdr:sp>
      <xdr:sp>
        <xdr:nvSpPr>
          <xdr:cNvPr id="76" name="Oval 140"/>
          <xdr:cNvSpPr>
            <a:spLocks/>
          </xdr:cNvSpPr>
        </xdr:nvSpPr>
        <xdr:spPr>
          <a:xfrm>
            <a:off x="513" y="442"/>
            <a:ext cx="23" cy="23"/>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219075</xdr:colOff>
      <xdr:row>18</xdr:row>
      <xdr:rowOff>95250</xdr:rowOff>
    </xdr:from>
    <xdr:to>
      <xdr:col>8</xdr:col>
      <xdr:colOff>438150</xdr:colOff>
      <xdr:row>19</xdr:row>
      <xdr:rowOff>142875</xdr:rowOff>
    </xdr:to>
    <xdr:grpSp>
      <xdr:nvGrpSpPr>
        <xdr:cNvPr id="77" name="Group 125"/>
        <xdr:cNvGrpSpPr>
          <a:grpSpLocks/>
        </xdr:cNvGrpSpPr>
      </xdr:nvGrpSpPr>
      <xdr:grpSpPr>
        <a:xfrm>
          <a:off x="5705475" y="3228975"/>
          <a:ext cx="219075" cy="219075"/>
          <a:chOff x="527" y="280"/>
          <a:chExt cx="23" cy="23"/>
        </a:xfrm>
        <a:solidFill>
          <a:srgbClr val="FFFFFF"/>
        </a:solidFill>
      </xdr:grpSpPr>
      <xdr:sp>
        <xdr:nvSpPr>
          <xdr:cNvPr id="78" name="Text Box 126"/>
          <xdr:cNvSpPr txBox="1">
            <a:spLocks noChangeArrowheads="1"/>
          </xdr:cNvSpPr>
        </xdr:nvSpPr>
        <xdr:spPr>
          <a:xfrm>
            <a:off x="528" y="281"/>
            <a:ext cx="20" cy="2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ホ</a:t>
            </a:r>
          </a:p>
        </xdr:txBody>
      </xdr:sp>
      <xdr:sp>
        <xdr:nvSpPr>
          <xdr:cNvPr id="79" name="Oval 127"/>
          <xdr:cNvSpPr>
            <a:spLocks/>
          </xdr:cNvSpPr>
        </xdr:nvSpPr>
        <xdr:spPr>
          <a:xfrm>
            <a:off x="527" y="280"/>
            <a:ext cx="23" cy="23"/>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638175</xdr:colOff>
      <xdr:row>42</xdr:row>
      <xdr:rowOff>95250</xdr:rowOff>
    </xdr:from>
    <xdr:to>
      <xdr:col>4</xdr:col>
      <xdr:colOff>628650</xdr:colOff>
      <xdr:row>43</xdr:row>
      <xdr:rowOff>57150</xdr:rowOff>
    </xdr:to>
    <xdr:grpSp>
      <xdr:nvGrpSpPr>
        <xdr:cNvPr id="80" name="グループ化 189"/>
        <xdr:cNvGrpSpPr>
          <a:grpSpLocks/>
        </xdr:cNvGrpSpPr>
      </xdr:nvGrpSpPr>
      <xdr:grpSpPr>
        <a:xfrm>
          <a:off x="2695575" y="7343775"/>
          <a:ext cx="676275" cy="133350"/>
          <a:chOff x="1377108" y="6845032"/>
          <a:chExt cx="676275" cy="134039"/>
        </a:xfrm>
        <a:solidFill>
          <a:srgbClr val="FFFFFF"/>
        </a:solidFill>
      </xdr:grpSpPr>
      <xdr:grpSp>
        <xdr:nvGrpSpPr>
          <xdr:cNvPr id="81" name="Group 65"/>
          <xdr:cNvGrpSpPr>
            <a:grpSpLocks/>
          </xdr:cNvGrpSpPr>
        </xdr:nvGrpSpPr>
        <xdr:grpSpPr>
          <a:xfrm>
            <a:off x="1377108" y="6864066"/>
            <a:ext cx="142863" cy="105455"/>
            <a:chOff x="166" y="855"/>
            <a:chExt cx="23" cy="17"/>
          </a:xfrm>
          <a:solidFill>
            <a:srgbClr val="FFFFFF"/>
          </a:solidFill>
        </xdr:grpSpPr>
        <xdr:sp>
          <xdr:nvSpPr>
            <xdr:cNvPr id="82" name="Line 63"/>
            <xdr:cNvSpPr>
              <a:spLocks/>
            </xdr:cNvSpPr>
          </xdr:nvSpPr>
          <xdr:spPr>
            <a:xfrm flipV="1">
              <a:off x="166" y="855"/>
              <a:ext cx="23"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Line 64"/>
            <xdr:cNvSpPr>
              <a:spLocks/>
            </xdr:cNvSpPr>
          </xdr:nvSpPr>
          <xdr:spPr>
            <a:xfrm flipH="1">
              <a:off x="176" y="857"/>
              <a:ext cx="1"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4" name="グループ化 1"/>
          <xdr:cNvGrpSpPr>
            <a:grpSpLocks/>
          </xdr:cNvGrpSpPr>
        </xdr:nvGrpSpPr>
        <xdr:grpSpPr>
          <a:xfrm>
            <a:off x="1453358" y="6845032"/>
            <a:ext cx="428589" cy="134039"/>
            <a:chOff x="1445501" y="6851759"/>
            <a:chExt cx="430759" cy="138441"/>
          </a:xfrm>
          <a:solidFill>
            <a:srgbClr val="FFFFFF"/>
          </a:solidFill>
        </xdr:grpSpPr>
        <xdr:sp>
          <xdr:nvSpPr>
            <xdr:cNvPr id="85" name="AutoShape 69"/>
            <xdr:cNvSpPr>
              <a:spLocks/>
            </xdr:cNvSpPr>
          </xdr:nvSpPr>
          <xdr:spPr>
            <a:xfrm>
              <a:off x="1445501" y="6884639"/>
              <a:ext cx="430759" cy="105561"/>
            </a:xfrm>
            <a:prstGeom prst="parallelogram">
              <a:avLst>
                <a:gd name="adj" fmla="val -1435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Text Box 70"/>
            <xdr:cNvSpPr txBox="1">
              <a:spLocks noChangeArrowheads="1"/>
            </xdr:cNvSpPr>
          </xdr:nvSpPr>
          <xdr:spPr>
            <a:xfrm>
              <a:off x="1569990" y="6851759"/>
              <a:ext cx="191472" cy="138441"/>
            </a:xfrm>
            <a:prstGeom prst="rect">
              <a:avLst/>
            </a:prstGeom>
            <a:noFill/>
            <a:ln w="9525" cmpd="sng">
              <a:noFill/>
            </a:ln>
          </xdr:spPr>
          <xdr:txBody>
            <a:bodyPr vertOverflow="clip" wrap="square" lIns="27432" tIns="18288" rIns="0" bIns="0"/>
            <a:p>
              <a:pPr algn="l">
                <a:defRPr/>
              </a:pPr>
              <a:r>
                <a:rPr lang="en-US" cap="none" sz="900" b="0" i="1" u="none" baseline="0">
                  <a:solidFill>
                    <a:srgbClr val="000000"/>
                  </a:solidFill>
                  <a:latin typeface="ＭＳ Ｐゴシック"/>
                  <a:ea typeface="ＭＳ Ｐゴシック"/>
                  <a:cs typeface="ＭＳ Ｐゴシック"/>
                </a:rPr>
                <a:t>Ｍ</a:t>
              </a:r>
            </a:p>
          </xdr:txBody>
        </xdr:sp>
      </xdr:grpSp>
      <xdr:sp>
        <xdr:nvSpPr>
          <xdr:cNvPr id="87" name="Line 63"/>
          <xdr:cNvSpPr>
            <a:spLocks/>
          </xdr:cNvSpPr>
        </xdr:nvSpPr>
        <xdr:spPr>
          <a:xfrm flipV="1">
            <a:off x="1815334" y="6864066"/>
            <a:ext cx="142863" cy="1054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Line 64"/>
          <xdr:cNvSpPr>
            <a:spLocks/>
          </xdr:cNvSpPr>
        </xdr:nvSpPr>
        <xdr:spPr>
          <a:xfrm flipH="1">
            <a:off x="1919988" y="6873616"/>
            <a:ext cx="28573" cy="9593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Line 63"/>
          <xdr:cNvSpPr>
            <a:spLocks/>
          </xdr:cNvSpPr>
        </xdr:nvSpPr>
        <xdr:spPr>
          <a:xfrm flipV="1">
            <a:off x="1910520" y="6873616"/>
            <a:ext cx="142863" cy="1054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438150</xdr:colOff>
      <xdr:row>36</xdr:row>
      <xdr:rowOff>171450</xdr:rowOff>
    </xdr:from>
    <xdr:to>
      <xdr:col>7</xdr:col>
      <xdr:colOff>19050</xdr:colOff>
      <xdr:row>37</xdr:row>
      <xdr:rowOff>9525</xdr:rowOff>
    </xdr:to>
    <xdr:sp>
      <xdr:nvSpPr>
        <xdr:cNvPr id="90" name="Line 2"/>
        <xdr:cNvSpPr>
          <a:spLocks/>
        </xdr:cNvSpPr>
      </xdr:nvSpPr>
      <xdr:spPr>
        <a:xfrm>
          <a:off x="3867150" y="6391275"/>
          <a:ext cx="9525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19</xdr:row>
      <xdr:rowOff>152400</xdr:rowOff>
    </xdr:from>
    <xdr:to>
      <xdr:col>10</xdr:col>
      <xdr:colOff>104775</xdr:colOff>
      <xdr:row>19</xdr:row>
      <xdr:rowOff>152400</xdr:rowOff>
    </xdr:to>
    <xdr:sp>
      <xdr:nvSpPr>
        <xdr:cNvPr id="91" name="Line 9"/>
        <xdr:cNvSpPr>
          <a:spLocks/>
        </xdr:cNvSpPr>
      </xdr:nvSpPr>
      <xdr:spPr>
        <a:xfrm flipV="1">
          <a:off x="5705475" y="3457575"/>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18</xdr:row>
      <xdr:rowOff>0</xdr:rowOff>
    </xdr:from>
    <xdr:to>
      <xdr:col>10</xdr:col>
      <xdr:colOff>542925</xdr:colOff>
      <xdr:row>19</xdr:row>
      <xdr:rowOff>152400</xdr:rowOff>
    </xdr:to>
    <xdr:sp>
      <xdr:nvSpPr>
        <xdr:cNvPr id="92" name="Line 10"/>
        <xdr:cNvSpPr>
          <a:spLocks/>
        </xdr:cNvSpPr>
      </xdr:nvSpPr>
      <xdr:spPr>
        <a:xfrm flipV="1">
          <a:off x="6962775" y="3133725"/>
          <a:ext cx="4381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16</xdr:row>
      <xdr:rowOff>133350</xdr:rowOff>
    </xdr:from>
    <xdr:to>
      <xdr:col>10</xdr:col>
      <xdr:colOff>57150</xdr:colOff>
      <xdr:row>19</xdr:row>
      <xdr:rowOff>142875</xdr:rowOff>
    </xdr:to>
    <xdr:sp>
      <xdr:nvSpPr>
        <xdr:cNvPr id="93" name="Line 11"/>
        <xdr:cNvSpPr>
          <a:spLocks/>
        </xdr:cNvSpPr>
      </xdr:nvSpPr>
      <xdr:spPr>
        <a:xfrm flipV="1">
          <a:off x="6238875" y="2924175"/>
          <a:ext cx="6762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238125</xdr:colOff>
      <xdr:row>16</xdr:row>
      <xdr:rowOff>133350</xdr:rowOff>
    </xdr:from>
    <xdr:to>
      <xdr:col>10</xdr:col>
      <xdr:colOff>47625</xdr:colOff>
      <xdr:row>16</xdr:row>
      <xdr:rowOff>133350</xdr:rowOff>
    </xdr:to>
    <xdr:sp>
      <xdr:nvSpPr>
        <xdr:cNvPr id="94" name="Line 12"/>
        <xdr:cNvSpPr>
          <a:spLocks/>
        </xdr:cNvSpPr>
      </xdr:nvSpPr>
      <xdr:spPr>
        <a:xfrm>
          <a:off x="6410325" y="29241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14</xdr:row>
      <xdr:rowOff>38100</xdr:rowOff>
    </xdr:from>
    <xdr:to>
      <xdr:col>9</xdr:col>
      <xdr:colOff>238125</xdr:colOff>
      <xdr:row>16</xdr:row>
      <xdr:rowOff>133350</xdr:rowOff>
    </xdr:to>
    <xdr:grpSp>
      <xdr:nvGrpSpPr>
        <xdr:cNvPr id="95" name="Group 21"/>
        <xdr:cNvGrpSpPr>
          <a:grpSpLocks/>
        </xdr:cNvGrpSpPr>
      </xdr:nvGrpSpPr>
      <xdr:grpSpPr>
        <a:xfrm>
          <a:off x="6286500" y="2486025"/>
          <a:ext cx="123825" cy="438150"/>
          <a:chOff x="345" y="711"/>
          <a:chExt cx="13" cy="46"/>
        </a:xfrm>
        <a:solidFill>
          <a:srgbClr val="FFFFFF"/>
        </a:solidFill>
      </xdr:grpSpPr>
      <xdr:sp>
        <xdr:nvSpPr>
          <xdr:cNvPr id="96" name="Line 19"/>
          <xdr:cNvSpPr>
            <a:spLocks/>
          </xdr:cNvSpPr>
        </xdr:nvSpPr>
        <xdr:spPr>
          <a:xfrm flipV="1">
            <a:off x="358" y="720"/>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AutoShape 20"/>
          <xdr:cNvSpPr>
            <a:spLocks/>
          </xdr:cNvSpPr>
        </xdr:nvSpPr>
        <xdr:spPr>
          <a:xfrm rot="5400000">
            <a:off x="344" y="713"/>
            <a:ext cx="18"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390525</xdr:colOff>
      <xdr:row>13</xdr:row>
      <xdr:rowOff>19050</xdr:rowOff>
    </xdr:from>
    <xdr:to>
      <xdr:col>9</xdr:col>
      <xdr:colOff>180975</xdr:colOff>
      <xdr:row>14</xdr:row>
      <xdr:rowOff>38100</xdr:rowOff>
    </xdr:to>
    <xdr:sp>
      <xdr:nvSpPr>
        <xdr:cNvPr id="98" name="Text Box 53"/>
        <xdr:cNvSpPr txBox="1">
          <a:spLocks noChangeArrowheads="1"/>
        </xdr:cNvSpPr>
      </xdr:nvSpPr>
      <xdr:spPr>
        <a:xfrm>
          <a:off x="5876925" y="2295525"/>
          <a:ext cx="476250" cy="1905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rPr>
            <a:t>台所</a:t>
          </a:r>
        </a:p>
      </xdr:txBody>
    </xdr:sp>
    <xdr:clientData/>
  </xdr:twoCellAnchor>
  <xdr:twoCellAnchor>
    <xdr:from>
      <xdr:col>11</xdr:col>
      <xdr:colOff>552450</xdr:colOff>
      <xdr:row>16</xdr:row>
      <xdr:rowOff>47625</xdr:rowOff>
    </xdr:from>
    <xdr:to>
      <xdr:col>12</xdr:col>
      <xdr:colOff>95250</xdr:colOff>
      <xdr:row>18</xdr:row>
      <xdr:rowOff>57150</xdr:rowOff>
    </xdr:to>
    <xdr:grpSp>
      <xdr:nvGrpSpPr>
        <xdr:cNvPr id="99" name="Group 73"/>
        <xdr:cNvGrpSpPr>
          <a:grpSpLocks/>
        </xdr:cNvGrpSpPr>
      </xdr:nvGrpSpPr>
      <xdr:grpSpPr>
        <a:xfrm flipH="1">
          <a:off x="8096250" y="2838450"/>
          <a:ext cx="228600" cy="352425"/>
          <a:chOff x="410" y="471"/>
          <a:chExt cx="24" cy="37"/>
        </a:xfrm>
        <a:solidFill>
          <a:srgbClr val="FFFFFF"/>
        </a:solidFill>
      </xdr:grpSpPr>
      <xdr:sp>
        <xdr:nvSpPr>
          <xdr:cNvPr id="100" name="Line 74"/>
          <xdr:cNvSpPr>
            <a:spLocks/>
          </xdr:cNvSpPr>
        </xdr:nvSpPr>
        <xdr:spPr>
          <a:xfrm flipH="1" flipV="1">
            <a:off x="433" y="471"/>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 name="Line 75"/>
          <xdr:cNvSpPr>
            <a:spLocks/>
          </xdr:cNvSpPr>
        </xdr:nvSpPr>
        <xdr:spPr>
          <a:xfrm flipV="1">
            <a:off x="419" y="471"/>
            <a:ext cx="15"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 name="Line 76"/>
          <xdr:cNvSpPr>
            <a:spLocks/>
          </xdr:cNvSpPr>
        </xdr:nvSpPr>
        <xdr:spPr>
          <a:xfrm rot="16200000" flipV="1">
            <a:off x="422" y="472"/>
            <a:ext cx="6"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 name="Oval 77"/>
          <xdr:cNvSpPr>
            <a:spLocks/>
          </xdr:cNvSpPr>
        </xdr:nvSpPr>
        <xdr:spPr>
          <a:xfrm>
            <a:off x="410" y="476"/>
            <a:ext cx="11" cy="12"/>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285750</xdr:colOff>
      <xdr:row>19</xdr:row>
      <xdr:rowOff>9525</xdr:rowOff>
    </xdr:from>
    <xdr:to>
      <xdr:col>11</xdr:col>
      <xdr:colOff>381000</xdr:colOff>
      <xdr:row>19</xdr:row>
      <xdr:rowOff>9525</xdr:rowOff>
    </xdr:to>
    <xdr:sp>
      <xdr:nvSpPr>
        <xdr:cNvPr id="104" name="Line 78"/>
        <xdr:cNvSpPr>
          <a:spLocks/>
        </xdr:cNvSpPr>
      </xdr:nvSpPr>
      <xdr:spPr>
        <a:xfrm>
          <a:off x="7143750" y="33147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15</xdr:row>
      <xdr:rowOff>85725</xdr:rowOff>
    </xdr:from>
    <xdr:to>
      <xdr:col>12</xdr:col>
      <xdr:colOff>638175</xdr:colOff>
      <xdr:row>16</xdr:row>
      <xdr:rowOff>104775</xdr:rowOff>
    </xdr:to>
    <xdr:sp>
      <xdr:nvSpPr>
        <xdr:cNvPr id="105" name="Text Box 79"/>
        <xdr:cNvSpPr txBox="1">
          <a:spLocks noChangeArrowheads="1"/>
        </xdr:cNvSpPr>
      </xdr:nvSpPr>
      <xdr:spPr>
        <a:xfrm>
          <a:off x="8305800" y="2705100"/>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大便器</a:t>
          </a:r>
        </a:p>
      </xdr:txBody>
    </xdr:sp>
    <xdr:clientData/>
  </xdr:twoCellAnchor>
  <xdr:twoCellAnchor>
    <xdr:from>
      <xdr:col>11</xdr:col>
      <xdr:colOff>381000</xdr:colOff>
      <xdr:row>18</xdr:row>
      <xdr:rowOff>57150</xdr:rowOff>
    </xdr:from>
    <xdr:to>
      <xdr:col>11</xdr:col>
      <xdr:colOff>571500</xdr:colOff>
      <xdr:row>19</xdr:row>
      <xdr:rowOff>9525</xdr:rowOff>
    </xdr:to>
    <xdr:sp>
      <xdr:nvSpPr>
        <xdr:cNvPr id="106" name="Line 80"/>
        <xdr:cNvSpPr>
          <a:spLocks/>
        </xdr:cNvSpPr>
      </xdr:nvSpPr>
      <xdr:spPr>
        <a:xfrm flipV="1">
          <a:off x="7924800" y="3190875"/>
          <a:ext cx="1905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295275</xdr:colOff>
      <xdr:row>15</xdr:row>
      <xdr:rowOff>123825</xdr:rowOff>
    </xdr:from>
    <xdr:to>
      <xdr:col>11</xdr:col>
      <xdr:colOff>419100</xdr:colOff>
      <xdr:row>18</xdr:row>
      <xdr:rowOff>47625</xdr:rowOff>
    </xdr:to>
    <xdr:grpSp>
      <xdr:nvGrpSpPr>
        <xdr:cNvPr id="107" name="Group 82"/>
        <xdr:cNvGrpSpPr>
          <a:grpSpLocks/>
        </xdr:cNvGrpSpPr>
      </xdr:nvGrpSpPr>
      <xdr:grpSpPr>
        <a:xfrm flipH="1">
          <a:off x="7839075" y="2743200"/>
          <a:ext cx="123825" cy="438150"/>
          <a:chOff x="345" y="711"/>
          <a:chExt cx="13" cy="46"/>
        </a:xfrm>
        <a:solidFill>
          <a:srgbClr val="FFFFFF"/>
        </a:solidFill>
      </xdr:grpSpPr>
      <xdr:sp>
        <xdr:nvSpPr>
          <xdr:cNvPr id="108" name="Line 83"/>
          <xdr:cNvSpPr>
            <a:spLocks/>
          </xdr:cNvSpPr>
        </xdr:nvSpPr>
        <xdr:spPr>
          <a:xfrm flipV="1">
            <a:off x="358" y="720"/>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 name="AutoShape 84"/>
          <xdr:cNvSpPr>
            <a:spLocks/>
          </xdr:cNvSpPr>
        </xdr:nvSpPr>
        <xdr:spPr>
          <a:xfrm rot="5400000">
            <a:off x="344" y="713"/>
            <a:ext cx="18"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190500</xdr:colOff>
      <xdr:row>14</xdr:row>
      <xdr:rowOff>85725</xdr:rowOff>
    </xdr:from>
    <xdr:to>
      <xdr:col>12</xdr:col>
      <xdr:colOff>104775</xdr:colOff>
      <xdr:row>15</xdr:row>
      <xdr:rowOff>104775</xdr:rowOff>
    </xdr:to>
    <xdr:sp>
      <xdr:nvSpPr>
        <xdr:cNvPr id="110" name="Text Box 85"/>
        <xdr:cNvSpPr txBox="1">
          <a:spLocks noChangeArrowheads="1"/>
        </xdr:cNvSpPr>
      </xdr:nvSpPr>
      <xdr:spPr>
        <a:xfrm>
          <a:off x="7734300" y="2533650"/>
          <a:ext cx="600075" cy="1905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rPr>
            <a:t>洗濯機</a:t>
          </a:r>
        </a:p>
      </xdr:txBody>
    </xdr:sp>
    <xdr:clientData/>
  </xdr:twoCellAnchor>
  <xdr:twoCellAnchor>
    <xdr:from>
      <xdr:col>10</xdr:col>
      <xdr:colOff>161925</xdr:colOff>
      <xdr:row>18</xdr:row>
      <xdr:rowOff>9525</xdr:rowOff>
    </xdr:from>
    <xdr:to>
      <xdr:col>10</xdr:col>
      <xdr:colOff>542925</xdr:colOff>
      <xdr:row>18</xdr:row>
      <xdr:rowOff>9525</xdr:rowOff>
    </xdr:to>
    <xdr:sp>
      <xdr:nvSpPr>
        <xdr:cNvPr id="111" name="Line 88"/>
        <xdr:cNvSpPr>
          <a:spLocks/>
        </xdr:cNvSpPr>
      </xdr:nvSpPr>
      <xdr:spPr>
        <a:xfrm>
          <a:off x="7019925" y="3143250"/>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15</xdr:row>
      <xdr:rowOff>76200</xdr:rowOff>
    </xdr:from>
    <xdr:to>
      <xdr:col>10</xdr:col>
      <xdr:colOff>285750</xdr:colOff>
      <xdr:row>18</xdr:row>
      <xdr:rowOff>0</xdr:rowOff>
    </xdr:to>
    <xdr:grpSp>
      <xdr:nvGrpSpPr>
        <xdr:cNvPr id="112" name="Group 89"/>
        <xdr:cNvGrpSpPr>
          <a:grpSpLocks/>
        </xdr:cNvGrpSpPr>
      </xdr:nvGrpSpPr>
      <xdr:grpSpPr>
        <a:xfrm flipH="1">
          <a:off x="7019925" y="2695575"/>
          <a:ext cx="123825" cy="438150"/>
          <a:chOff x="345" y="711"/>
          <a:chExt cx="13" cy="46"/>
        </a:xfrm>
        <a:solidFill>
          <a:srgbClr val="FFFFFF"/>
        </a:solidFill>
      </xdr:grpSpPr>
      <xdr:sp>
        <xdr:nvSpPr>
          <xdr:cNvPr id="113" name="Line 90"/>
          <xdr:cNvSpPr>
            <a:spLocks/>
          </xdr:cNvSpPr>
        </xdr:nvSpPr>
        <xdr:spPr>
          <a:xfrm flipV="1">
            <a:off x="358" y="720"/>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 name="AutoShape 91"/>
          <xdr:cNvSpPr>
            <a:spLocks/>
          </xdr:cNvSpPr>
        </xdr:nvSpPr>
        <xdr:spPr>
          <a:xfrm rot="5400000">
            <a:off x="344" y="713"/>
            <a:ext cx="18"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0</xdr:colOff>
      <xdr:row>14</xdr:row>
      <xdr:rowOff>57150</xdr:rowOff>
    </xdr:from>
    <xdr:to>
      <xdr:col>10</xdr:col>
      <xdr:colOff>476250</xdr:colOff>
      <xdr:row>15</xdr:row>
      <xdr:rowOff>76200</xdr:rowOff>
    </xdr:to>
    <xdr:sp>
      <xdr:nvSpPr>
        <xdr:cNvPr id="115" name="Text Box 92"/>
        <xdr:cNvSpPr txBox="1">
          <a:spLocks noChangeArrowheads="1"/>
        </xdr:cNvSpPr>
      </xdr:nvSpPr>
      <xdr:spPr>
        <a:xfrm>
          <a:off x="6858000" y="2505075"/>
          <a:ext cx="476250" cy="1905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rPr>
            <a:t>浴槽</a:t>
          </a:r>
        </a:p>
      </xdr:txBody>
    </xdr:sp>
    <xdr:clientData/>
  </xdr:twoCellAnchor>
  <xdr:twoCellAnchor>
    <xdr:from>
      <xdr:col>9</xdr:col>
      <xdr:colOff>247650</xdr:colOff>
      <xdr:row>19</xdr:row>
      <xdr:rowOff>123825</xdr:rowOff>
    </xdr:from>
    <xdr:to>
      <xdr:col>9</xdr:col>
      <xdr:colOff>638175</xdr:colOff>
      <xdr:row>20</xdr:row>
      <xdr:rowOff>152400</xdr:rowOff>
    </xdr:to>
    <xdr:sp>
      <xdr:nvSpPr>
        <xdr:cNvPr id="116" name="Text Box 98"/>
        <xdr:cNvSpPr txBox="1">
          <a:spLocks noChangeArrowheads="1"/>
        </xdr:cNvSpPr>
      </xdr:nvSpPr>
      <xdr:spPr>
        <a:xfrm>
          <a:off x="6419850" y="3429000"/>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2.0</a:t>
          </a:r>
        </a:p>
      </xdr:txBody>
    </xdr:sp>
    <xdr:clientData/>
  </xdr:twoCellAnchor>
  <xdr:twoCellAnchor>
    <xdr:from>
      <xdr:col>11</xdr:col>
      <xdr:colOff>466725</xdr:colOff>
      <xdr:row>18</xdr:row>
      <xdr:rowOff>76200</xdr:rowOff>
    </xdr:from>
    <xdr:to>
      <xdr:col>12</xdr:col>
      <xdr:colOff>171450</xdr:colOff>
      <xdr:row>19</xdr:row>
      <xdr:rowOff>104775</xdr:rowOff>
    </xdr:to>
    <xdr:sp>
      <xdr:nvSpPr>
        <xdr:cNvPr id="117" name="Text Box 105"/>
        <xdr:cNvSpPr txBox="1">
          <a:spLocks noChangeArrowheads="1"/>
        </xdr:cNvSpPr>
      </xdr:nvSpPr>
      <xdr:spPr>
        <a:xfrm>
          <a:off x="8010525" y="320992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0.5</a:t>
          </a:r>
        </a:p>
      </xdr:txBody>
    </xdr:sp>
    <xdr:clientData/>
  </xdr:twoCellAnchor>
  <xdr:twoCellAnchor>
    <xdr:from>
      <xdr:col>11</xdr:col>
      <xdr:colOff>552450</xdr:colOff>
      <xdr:row>17</xdr:row>
      <xdr:rowOff>38100</xdr:rowOff>
    </xdr:from>
    <xdr:to>
      <xdr:col>12</xdr:col>
      <xdr:colOff>257175</xdr:colOff>
      <xdr:row>18</xdr:row>
      <xdr:rowOff>66675</xdr:rowOff>
    </xdr:to>
    <xdr:sp>
      <xdr:nvSpPr>
        <xdr:cNvPr id="118" name="Text Box 114"/>
        <xdr:cNvSpPr txBox="1">
          <a:spLocks noChangeArrowheads="1"/>
        </xdr:cNvSpPr>
      </xdr:nvSpPr>
      <xdr:spPr>
        <a:xfrm>
          <a:off x="8096250" y="300037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0.5</a:t>
          </a:r>
        </a:p>
      </xdr:txBody>
    </xdr:sp>
    <xdr:clientData/>
  </xdr:twoCellAnchor>
  <xdr:twoCellAnchor>
    <xdr:from>
      <xdr:col>8</xdr:col>
      <xdr:colOff>85725</xdr:colOff>
      <xdr:row>28</xdr:row>
      <xdr:rowOff>104775</xdr:rowOff>
    </xdr:from>
    <xdr:to>
      <xdr:col>10</xdr:col>
      <xdr:colOff>85725</xdr:colOff>
      <xdr:row>28</xdr:row>
      <xdr:rowOff>104775</xdr:rowOff>
    </xdr:to>
    <xdr:sp>
      <xdr:nvSpPr>
        <xdr:cNvPr id="119" name="Line 9"/>
        <xdr:cNvSpPr>
          <a:spLocks/>
        </xdr:cNvSpPr>
      </xdr:nvSpPr>
      <xdr:spPr>
        <a:xfrm flipV="1">
          <a:off x="5572125" y="495300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26</xdr:row>
      <xdr:rowOff>133350</xdr:rowOff>
    </xdr:from>
    <xdr:to>
      <xdr:col>10</xdr:col>
      <xdr:colOff>485775</xdr:colOff>
      <xdr:row>28</xdr:row>
      <xdr:rowOff>104775</xdr:rowOff>
    </xdr:to>
    <xdr:sp>
      <xdr:nvSpPr>
        <xdr:cNvPr id="120" name="Line 10"/>
        <xdr:cNvSpPr>
          <a:spLocks/>
        </xdr:cNvSpPr>
      </xdr:nvSpPr>
      <xdr:spPr>
        <a:xfrm flipV="1">
          <a:off x="6943725" y="4638675"/>
          <a:ext cx="4000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25</xdr:row>
      <xdr:rowOff>85725</xdr:rowOff>
    </xdr:from>
    <xdr:to>
      <xdr:col>10</xdr:col>
      <xdr:colOff>38100</xdr:colOff>
      <xdr:row>28</xdr:row>
      <xdr:rowOff>95250</xdr:rowOff>
    </xdr:to>
    <xdr:sp>
      <xdr:nvSpPr>
        <xdr:cNvPr id="121" name="Line 11"/>
        <xdr:cNvSpPr>
          <a:spLocks/>
        </xdr:cNvSpPr>
      </xdr:nvSpPr>
      <xdr:spPr>
        <a:xfrm flipV="1">
          <a:off x="6219825" y="4419600"/>
          <a:ext cx="6762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219075</xdr:colOff>
      <xdr:row>25</xdr:row>
      <xdr:rowOff>85725</xdr:rowOff>
    </xdr:from>
    <xdr:to>
      <xdr:col>10</xdr:col>
      <xdr:colOff>28575</xdr:colOff>
      <xdr:row>25</xdr:row>
      <xdr:rowOff>85725</xdr:rowOff>
    </xdr:to>
    <xdr:sp>
      <xdr:nvSpPr>
        <xdr:cNvPr id="122" name="Line 12"/>
        <xdr:cNvSpPr>
          <a:spLocks/>
        </xdr:cNvSpPr>
      </xdr:nvSpPr>
      <xdr:spPr>
        <a:xfrm>
          <a:off x="6391275" y="44196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22</xdr:row>
      <xdr:rowOff>161925</xdr:rowOff>
    </xdr:from>
    <xdr:to>
      <xdr:col>9</xdr:col>
      <xdr:colOff>219075</xdr:colOff>
      <xdr:row>25</xdr:row>
      <xdr:rowOff>85725</xdr:rowOff>
    </xdr:to>
    <xdr:grpSp>
      <xdr:nvGrpSpPr>
        <xdr:cNvPr id="123" name="Group 21"/>
        <xdr:cNvGrpSpPr>
          <a:grpSpLocks/>
        </xdr:cNvGrpSpPr>
      </xdr:nvGrpSpPr>
      <xdr:grpSpPr>
        <a:xfrm>
          <a:off x="6267450" y="3981450"/>
          <a:ext cx="123825" cy="438150"/>
          <a:chOff x="345" y="711"/>
          <a:chExt cx="13" cy="46"/>
        </a:xfrm>
        <a:solidFill>
          <a:srgbClr val="FFFFFF"/>
        </a:solidFill>
      </xdr:grpSpPr>
      <xdr:sp>
        <xdr:nvSpPr>
          <xdr:cNvPr id="124" name="Line 19"/>
          <xdr:cNvSpPr>
            <a:spLocks/>
          </xdr:cNvSpPr>
        </xdr:nvSpPr>
        <xdr:spPr>
          <a:xfrm flipV="1">
            <a:off x="358" y="720"/>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 name="AutoShape 20"/>
          <xdr:cNvSpPr>
            <a:spLocks/>
          </xdr:cNvSpPr>
        </xdr:nvSpPr>
        <xdr:spPr>
          <a:xfrm rot="5400000">
            <a:off x="344" y="713"/>
            <a:ext cx="18"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533400</xdr:colOff>
      <xdr:row>25</xdr:row>
      <xdr:rowOff>0</xdr:rowOff>
    </xdr:from>
    <xdr:to>
      <xdr:col>12</xdr:col>
      <xdr:colOff>76200</xdr:colOff>
      <xdr:row>27</xdr:row>
      <xdr:rowOff>9525</xdr:rowOff>
    </xdr:to>
    <xdr:grpSp>
      <xdr:nvGrpSpPr>
        <xdr:cNvPr id="126" name="Group 73"/>
        <xdr:cNvGrpSpPr>
          <a:grpSpLocks/>
        </xdr:cNvGrpSpPr>
      </xdr:nvGrpSpPr>
      <xdr:grpSpPr>
        <a:xfrm flipH="1">
          <a:off x="8077200" y="4333875"/>
          <a:ext cx="228600" cy="352425"/>
          <a:chOff x="410" y="471"/>
          <a:chExt cx="24" cy="37"/>
        </a:xfrm>
        <a:solidFill>
          <a:srgbClr val="FFFFFF"/>
        </a:solidFill>
      </xdr:grpSpPr>
      <xdr:sp>
        <xdr:nvSpPr>
          <xdr:cNvPr id="127" name="Line 74"/>
          <xdr:cNvSpPr>
            <a:spLocks/>
          </xdr:cNvSpPr>
        </xdr:nvSpPr>
        <xdr:spPr>
          <a:xfrm flipH="1" flipV="1">
            <a:off x="433" y="471"/>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 name="Line 75"/>
          <xdr:cNvSpPr>
            <a:spLocks/>
          </xdr:cNvSpPr>
        </xdr:nvSpPr>
        <xdr:spPr>
          <a:xfrm flipV="1">
            <a:off x="419" y="471"/>
            <a:ext cx="15"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 name="Line 76"/>
          <xdr:cNvSpPr>
            <a:spLocks/>
          </xdr:cNvSpPr>
        </xdr:nvSpPr>
        <xdr:spPr>
          <a:xfrm rot="16200000" flipV="1">
            <a:off x="422" y="472"/>
            <a:ext cx="6"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 name="Oval 77"/>
          <xdr:cNvSpPr>
            <a:spLocks/>
          </xdr:cNvSpPr>
        </xdr:nvSpPr>
        <xdr:spPr>
          <a:xfrm>
            <a:off x="410" y="476"/>
            <a:ext cx="11" cy="12"/>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266700</xdr:colOff>
      <xdr:row>27</xdr:row>
      <xdr:rowOff>133350</xdr:rowOff>
    </xdr:from>
    <xdr:to>
      <xdr:col>11</xdr:col>
      <xdr:colOff>361950</xdr:colOff>
      <xdr:row>27</xdr:row>
      <xdr:rowOff>133350</xdr:rowOff>
    </xdr:to>
    <xdr:sp>
      <xdr:nvSpPr>
        <xdr:cNvPr id="131" name="Line 78"/>
        <xdr:cNvSpPr>
          <a:spLocks/>
        </xdr:cNvSpPr>
      </xdr:nvSpPr>
      <xdr:spPr>
        <a:xfrm>
          <a:off x="7124700" y="481012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361950</xdr:colOff>
      <xdr:row>27</xdr:row>
      <xdr:rowOff>9525</xdr:rowOff>
    </xdr:from>
    <xdr:to>
      <xdr:col>11</xdr:col>
      <xdr:colOff>552450</xdr:colOff>
      <xdr:row>27</xdr:row>
      <xdr:rowOff>133350</xdr:rowOff>
    </xdr:to>
    <xdr:sp>
      <xdr:nvSpPr>
        <xdr:cNvPr id="132" name="Line 80"/>
        <xdr:cNvSpPr>
          <a:spLocks/>
        </xdr:cNvSpPr>
      </xdr:nvSpPr>
      <xdr:spPr>
        <a:xfrm flipV="1">
          <a:off x="7905750" y="4686300"/>
          <a:ext cx="1905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276225</xdr:colOff>
      <xdr:row>24</xdr:row>
      <xdr:rowOff>76200</xdr:rowOff>
    </xdr:from>
    <xdr:to>
      <xdr:col>11</xdr:col>
      <xdr:colOff>400050</xdr:colOff>
      <xdr:row>27</xdr:row>
      <xdr:rowOff>0</xdr:rowOff>
    </xdr:to>
    <xdr:grpSp>
      <xdr:nvGrpSpPr>
        <xdr:cNvPr id="133" name="Group 82"/>
        <xdr:cNvGrpSpPr>
          <a:grpSpLocks/>
        </xdr:cNvGrpSpPr>
      </xdr:nvGrpSpPr>
      <xdr:grpSpPr>
        <a:xfrm flipH="1">
          <a:off x="7820025" y="4238625"/>
          <a:ext cx="123825" cy="438150"/>
          <a:chOff x="345" y="711"/>
          <a:chExt cx="13" cy="46"/>
        </a:xfrm>
        <a:solidFill>
          <a:srgbClr val="FFFFFF"/>
        </a:solidFill>
      </xdr:grpSpPr>
      <xdr:sp>
        <xdr:nvSpPr>
          <xdr:cNvPr id="134" name="Line 83"/>
          <xdr:cNvSpPr>
            <a:spLocks/>
          </xdr:cNvSpPr>
        </xdr:nvSpPr>
        <xdr:spPr>
          <a:xfrm flipV="1">
            <a:off x="358" y="720"/>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 name="AutoShape 84"/>
          <xdr:cNvSpPr>
            <a:spLocks/>
          </xdr:cNvSpPr>
        </xdr:nvSpPr>
        <xdr:spPr>
          <a:xfrm rot="5400000">
            <a:off x="344" y="713"/>
            <a:ext cx="18"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142875</xdr:colOff>
      <xdr:row>26</xdr:row>
      <xdr:rowOff>133350</xdr:rowOff>
    </xdr:from>
    <xdr:to>
      <xdr:col>10</xdr:col>
      <xdr:colOff>476250</xdr:colOff>
      <xdr:row>26</xdr:row>
      <xdr:rowOff>133350</xdr:rowOff>
    </xdr:to>
    <xdr:sp>
      <xdr:nvSpPr>
        <xdr:cNvPr id="136" name="Line 88"/>
        <xdr:cNvSpPr>
          <a:spLocks/>
        </xdr:cNvSpPr>
      </xdr:nvSpPr>
      <xdr:spPr>
        <a:xfrm>
          <a:off x="7000875" y="46386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24</xdr:row>
      <xdr:rowOff>28575</xdr:rowOff>
    </xdr:from>
    <xdr:to>
      <xdr:col>10</xdr:col>
      <xdr:colOff>266700</xdr:colOff>
      <xdr:row>26</xdr:row>
      <xdr:rowOff>123825</xdr:rowOff>
    </xdr:to>
    <xdr:grpSp>
      <xdr:nvGrpSpPr>
        <xdr:cNvPr id="137" name="Group 89"/>
        <xdr:cNvGrpSpPr>
          <a:grpSpLocks/>
        </xdr:cNvGrpSpPr>
      </xdr:nvGrpSpPr>
      <xdr:grpSpPr>
        <a:xfrm flipH="1">
          <a:off x="7000875" y="4191000"/>
          <a:ext cx="123825" cy="438150"/>
          <a:chOff x="345" y="711"/>
          <a:chExt cx="13" cy="46"/>
        </a:xfrm>
        <a:solidFill>
          <a:srgbClr val="FFFFFF"/>
        </a:solidFill>
      </xdr:grpSpPr>
      <xdr:sp>
        <xdr:nvSpPr>
          <xdr:cNvPr id="138" name="Line 90"/>
          <xdr:cNvSpPr>
            <a:spLocks/>
          </xdr:cNvSpPr>
        </xdr:nvSpPr>
        <xdr:spPr>
          <a:xfrm flipV="1">
            <a:off x="358" y="720"/>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 name="AutoShape 91"/>
          <xdr:cNvSpPr>
            <a:spLocks/>
          </xdr:cNvSpPr>
        </xdr:nvSpPr>
        <xdr:spPr>
          <a:xfrm rot="5400000">
            <a:off x="344" y="713"/>
            <a:ext cx="18"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647700</xdr:colOff>
      <xdr:row>18</xdr:row>
      <xdr:rowOff>114300</xdr:rowOff>
    </xdr:from>
    <xdr:to>
      <xdr:col>10</xdr:col>
      <xdr:colOff>352425</xdr:colOff>
      <xdr:row>19</xdr:row>
      <xdr:rowOff>142875</xdr:rowOff>
    </xdr:to>
    <xdr:sp>
      <xdr:nvSpPr>
        <xdr:cNvPr id="140" name="Text Box 103"/>
        <xdr:cNvSpPr txBox="1">
          <a:spLocks noChangeArrowheads="1"/>
        </xdr:cNvSpPr>
      </xdr:nvSpPr>
      <xdr:spPr>
        <a:xfrm>
          <a:off x="6819900" y="324802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1.0</a:t>
          </a:r>
        </a:p>
      </xdr:txBody>
    </xdr:sp>
    <xdr:clientData/>
  </xdr:twoCellAnchor>
  <xdr:twoCellAnchor>
    <xdr:from>
      <xdr:col>8</xdr:col>
      <xdr:colOff>495300</xdr:colOff>
      <xdr:row>19</xdr:row>
      <xdr:rowOff>171450</xdr:rowOff>
    </xdr:from>
    <xdr:to>
      <xdr:col>9</xdr:col>
      <xdr:colOff>200025</xdr:colOff>
      <xdr:row>21</xdr:row>
      <xdr:rowOff>19050</xdr:rowOff>
    </xdr:to>
    <xdr:sp>
      <xdr:nvSpPr>
        <xdr:cNvPr id="141" name="Text Box 105"/>
        <xdr:cNvSpPr txBox="1">
          <a:spLocks noChangeArrowheads="1"/>
        </xdr:cNvSpPr>
      </xdr:nvSpPr>
      <xdr:spPr>
        <a:xfrm>
          <a:off x="5981700" y="3476625"/>
          <a:ext cx="3905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0.5</a:t>
          </a:r>
        </a:p>
      </xdr:txBody>
    </xdr:sp>
    <xdr:clientData/>
  </xdr:twoCellAnchor>
  <xdr:twoCellAnchor>
    <xdr:from>
      <xdr:col>11</xdr:col>
      <xdr:colOff>114300</xdr:colOff>
      <xdr:row>18</xdr:row>
      <xdr:rowOff>152400</xdr:rowOff>
    </xdr:from>
    <xdr:to>
      <xdr:col>11</xdr:col>
      <xdr:colOff>504825</xdr:colOff>
      <xdr:row>20</xdr:row>
      <xdr:rowOff>9525</xdr:rowOff>
    </xdr:to>
    <xdr:sp>
      <xdr:nvSpPr>
        <xdr:cNvPr id="142" name="Text Box 114"/>
        <xdr:cNvSpPr txBox="1">
          <a:spLocks noChangeArrowheads="1"/>
        </xdr:cNvSpPr>
      </xdr:nvSpPr>
      <xdr:spPr>
        <a:xfrm>
          <a:off x="7658100" y="328612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0.5</a:t>
          </a:r>
        </a:p>
      </xdr:txBody>
    </xdr:sp>
    <xdr:clientData/>
  </xdr:twoCellAnchor>
  <xdr:twoCellAnchor>
    <xdr:from>
      <xdr:col>10</xdr:col>
      <xdr:colOff>409575</xdr:colOff>
      <xdr:row>18</xdr:row>
      <xdr:rowOff>152400</xdr:rowOff>
    </xdr:from>
    <xdr:to>
      <xdr:col>11</xdr:col>
      <xdr:colOff>114300</xdr:colOff>
      <xdr:row>20</xdr:row>
      <xdr:rowOff>9525</xdr:rowOff>
    </xdr:to>
    <xdr:sp>
      <xdr:nvSpPr>
        <xdr:cNvPr id="143" name="Text Box 115"/>
        <xdr:cNvSpPr txBox="1">
          <a:spLocks noChangeArrowheads="1"/>
        </xdr:cNvSpPr>
      </xdr:nvSpPr>
      <xdr:spPr>
        <a:xfrm>
          <a:off x="7267575" y="328612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1.0</a:t>
          </a:r>
        </a:p>
      </xdr:txBody>
    </xdr:sp>
    <xdr:clientData/>
  </xdr:twoCellAnchor>
  <xdr:twoCellAnchor>
    <xdr:from>
      <xdr:col>11</xdr:col>
      <xdr:colOff>114300</xdr:colOff>
      <xdr:row>27</xdr:row>
      <xdr:rowOff>9525</xdr:rowOff>
    </xdr:from>
    <xdr:to>
      <xdr:col>11</xdr:col>
      <xdr:colOff>285750</xdr:colOff>
      <xdr:row>27</xdr:row>
      <xdr:rowOff>133350</xdr:rowOff>
    </xdr:to>
    <xdr:sp>
      <xdr:nvSpPr>
        <xdr:cNvPr id="144" name="Line 81"/>
        <xdr:cNvSpPr>
          <a:spLocks/>
        </xdr:cNvSpPr>
      </xdr:nvSpPr>
      <xdr:spPr>
        <a:xfrm flipV="1">
          <a:off x="7658100" y="4686300"/>
          <a:ext cx="17145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18</xdr:row>
      <xdr:rowOff>47625</xdr:rowOff>
    </xdr:from>
    <xdr:to>
      <xdr:col>11</xdr:col>
      <xdr:colOff>295275</xdr:colOff>
      <xdr:row>19</xdr:row>
      <xdr:rowOff>0</xdr:rowOff>
    </xdr:to>
    <xdr:sp>
      <xdr:nvSpPr>
        <xdr:cNvPr id="145" name="Line 81"/>
        <xdr:cNvSpPr>
          <a:spLocks/>
        </xdr:cNvSpPr>
      </xdr:nvSpPr>
      <xdr:spPr>
        <a:xfrm flipV="1">
          <a:off x="7667625" y="3181350"/>
          <a:ext cx="17145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28</xdr:row>
      <xdr:rowOff>104775</xdr:rowOff>
    </xdr:from>
    <xdr:to>
      <xdr:col>8</xdr:col>
      <xdr:colOff>95250</xdr:colOff>
      <xdr:row>36</xdr:row>
      <xdr:rowOff>19050</xdr:rowOff>
    </xdr:to>
    <xdr:sp>
      <xdr:nvSpPr>
        <xdr:cNvPr id="146" name="Line 8"/>
        <xdr:cNvSpPr>
          <a:spLocks/>
        </xdr:cNvSpPr>
      </xdr:nvSpPr>
      <xdr:spPr>
        <a:xfrm flipV="1">
          <a:off x="5572125" y="4953000"/>
          <a:ext cx="9525" cy="1285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36</xdr:row>
      <xdr:rowOff>85725</xdr:rowOff>
    </xdr:from>
    <xdr:to>
      <xdr:col>6</xdr:col>
      <xdr:colOff>552450</xdr:colOff>
      <xdr:row>37</xdr:row>
      <xdr:rowOff>47625</xdr:rowOff>
    </xdr:to>
    <xdr:grpSp>
      <xdr:nvGrpSpPr>
        <xdr:cNvPr id="147" name="グループ化 190"/>
        <xdr:cNvGrpSpPr>
          <a:grpSpLocks/>
        </xdr:cNvGrpSpPr>
      </xdr:nvGrpSpPr>
      <xdr:grpSpPr>
        <a:xfrm>
          <a:off x="4000500" y="6305550"/>
          <a:ext cx="666750" cy="133350"/>
          <a:chOff x="1377108" y="6845032"/>
          <a:chExt cx="676275" cy="134039"/>
        </a:xfrm>
        <a:solidFill>
          <a:srgbClr val="FFFFFF"/>
        </a:solidFill>
      </xdr:grpSpPr>
      <xdr:grpSp>
        <xdr:nvGrpSpPr>
          <xdr:cNvPr id="148" name="Group 65"/>
          <xdr:cNvGrpSpPr>
            <a:grpSpLocks/>
          </xdr:cNvGrpSpPr>
        </xdr:nvGrpSpPr>
        <xdr:grpSpPr>
          <a:xfrm>
            <a:off x="1377108" y="6864066"/>
            <a:ext cx="142863" cy="105455"/>
            <a:chOff x="166" y="855"/>
            <a:chExt cx="23" cy="17"/>
          </a:xfrm>
          <a:solidFill>
            <a:srgbClr val="FFFFFF"/>
          </a:solidFill>
        </xdr:grpSpPr>
        <xdr:sp>
          <xdr:nvSpPr>
            <xdr:cNvPr id="149" name="Line 63"/>
            <xdr:cNvSpPr>
              <a:spLocks/>
            </xdr:cNvSpPr>
          </xdr:nvSpPr>
          <xdr:spPr>
            <a:xfrm flipV="1">
              <a:off x="166" y="855"/>
              <a:ext cx="23"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 name="Line 64"/>
            <xdr:cNvSpPr>
              <a:spLocks/>
            </xdr:cNvSpPr>
          </xdr:nvSpPr>
          <xdr:spPr>
            <a:xfrm flipH="1">
              <a:off x="176" y="857"/>
              <a:ext cx="1"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51" name="グループ化 1"/>
          <xdr:cNvGrpSpPr>
            <a:grpSpLocks/>
          </xdr:cNvGrpSpPr>
        </xdr:nvGrpSpPr>
        <xdr:grpSpPr>
          <a:xfrm>
            <a:off x="1453358" y="6845032"/>
            <a:ext cx="428589" cy="134039"/>
            <a:chOff x="1445501" y="6851759"/>
            <a:chExt cx="430759" cy="138441"/>
          </a:xfrm>
          <a:solidFill>
            <a:srgbClr val="FFFFFF"/>
          </a:solidFill>
        </xdr:grpSpPr>
        <xdr:sp>
          <xdr:nvSpPr>
            <xdr:cNvPr id="152" name="AutoShape 69"/>
            <xdr:cNvSpPr>
              <a:spLocks/>
            </xdr:cNvSpPr>
          </xdr:nvSpPr>
          <xdr:spPr>
            <a:xfrm>
              <a:off x="1445501" y="6884639"/>
              <a:ext cx="430759" cy="105561"/>
            </a:xfrm>
            <a:prstGeom prst="parallelogram">
              <a:avLst>
                <a:gd name="adj" fmla="val -1435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3" name="Text Box 70"/>
            <xdr:cNvSpPr txBox="1">
              <a:spLocks noChangeArrowheads="1"/>
            </xdr:cNvSpPr>
          </xdr:nvSpPr>
          <xdr:spPr>
            <a:xfrm>
              <a:off x="1572790" y="6851759"/>
              <a:ext cx="184473" cy="138441"/>
            </a:xfrm>
            <a:prstGeom prst="rect">
              <a:avLst/>
            </a:prstGeom>
            <a:noFill/>
            <a:ln w="9525" cmpd="sng">
              <a:noFill/>
            </a:ln>
          </xdr:spPr>
          <xdr:txBody>
            <a:bodyPr vertOverflow="clip" wrap="square" lIns="27432" tIns="18288" rIns="0" bIns="0"/>
            <a:p>
              <a:pPr algn="l">
                <a:defRPr/>
              </a:pPr>
              <a:r>
                <a:rPr lang="en-US" cap="none" sz="900" b="0" i="1" u="none" baseline="0">
                  <a:solidFill>
                    <a:srgbClr val="000000"/>
                  </a:solidFill>
                  <a:latin typeface="ＭＳ Ｐゴシック"/>
                  <a:ea typeface="ＭＳ Ｐゴシック"/>
                  <a:cs typeface="ＭＳ Ｐゴシック"/>
                </a:rPr>
                <a:t>Ｍ</a:t>
              </a:r>
            </a:p>
          </xdr:txBody>
        </xdr:sp>
      </xdr:grpSp>
      <xdr:sp>
        <xdr:nvSpPr>
          <xdr:cNvPr id="154" name="Line 63"/>
          <xdr:cNvSpPr>
            <a:spLocks/>
          </xdr:cNvSpPr>
        </xdr:nvSpPr>
        <xdr:spPr>
          <a:xfrm flipV="1">
            <a:off x="1815334" y="6864066"/>
            <a:ext cx="142863" cy="1054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 name="Line 64"/>
          <xdr:cNvSpPr>
            <a:spLocks/>
          </xdr:cNvSpPr>
        </xdr:nvSpPr>
        <xdr:spPr>
          <a:xfrm flipH="1">
            <a:off x="1919988" y="6873616"/>
            <a:ext cx="28573" cy="9593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6" name="Line 63"/>
          <xdr:cNvSpPr>
            <a:spLocks/>
          </xdr:cNvSpPr>
        </xdr:nvSpPr>
        <xdr:spPr>
          <a:xfrm flipV="1">
            <a:off x="1910520" y="6873616"/>
            <a:ext cx="142863" cy="1054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152400</xdr:colOff>
      <xdr:row>38</xdr:row>
      <xdr:rowOff>85725</xdr:rowOff>
    </xdr:from>
    <xdr:to>
      <xdr:col>6</xdr:col>
      <xdr:colOff>133350</xdr:colOff>
      <xdr:row>39</xdr:row>
      <xdr:rowOff>47625</xdr:rowOff>
    </xdr:to>
    <xdr:grpSp>
      <xdr:nvGrpSpPr>
        <xdr:cNvPr id="157" name="グループ化 200"/>
        <xdr:cNvGrpSpPr>
          <a:grpSpLocks/>
        </xdr:cNvGrpSpPr>
      </xdr:nvGrpSpPr>
      <xdr:grpSpPr>
        <a:xfrm>
          <a:off x="3581400" y="6648450"/>
          <a:ext cx="666750" cy="133350"/>
          <a:chOff x="1377108" y="6845032"/>
          <a:chExt cx="676275" cy="134039"/>
        </a:xfrm>
        <a:solidFill>
          <a:srgbClr val="FFFFFF"/>
        </a:solidFill>
      </xdr:grpSpPr>
      <xdr:grpSp>
        <xdr:nvGrpSpPr>
          <xdr:cNvPr id="158" name="Group 65"/>
          <xdr:cNvGrpSpPr>
            <a:grpSpLocks/>
          </xdr:cNvGrpSpPr>
        </xdr:nvGrpSpPr>
        <xdr:grpSpPr>
          <a:xfrm>
            <a:off x="1377108" y="6864066"/>
            <a:ext cx="142863" cy="105455"/>
            <a:chOff x="166" y="855"/>
            <a:chExt cx="23" cy="17"/>
          </a:xfrm>
          <a:solidFill>
            <a:srgbClr val="FFFFFF"/>
          </a:solidFill>
        </xdr:grpSpPr>
        <xdr:sp>
          <xdr:nvSpPr>
            <xdr:cNvPr id="159" name="Line 63"/>
            <xdr:cNvSpPr>
              <a:spLocks/>
            </xdr:cNvSpPr>
          </xdr:nvSpPr>
          <xdr:spPr>
            <a:xfrm flipV="1">
              <a:off x="166" y="855"/>
              <a:ext cx="23"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 name="Line 64"/>
            <xdr:cNvSpPr>
              <a:spLocks/>
            </xdr:cNvSpPr>
          </xdr:nvSpPr>
          <xdr:spPr>
            <a:xfrm flipH="1">
              <a:off x="176" y="857"/>
              <a:ext cx="1"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61" name="グループ化 1"/>
          <xdr:cNvGrpSpPr>
            <a:grpSpLocks/>
          </xdr:cNvGrpSpPr>
        </xdr:nvGrpSpPr>
        <xdr:grpSpPr>
          <a:xfrm>
            <a:off x="1453358" y="6845032"/>
            <a:ext cx="428589" cy="134039"/>
            <a:chOff x="1445501" y="6851759"/>
            <a:chExt cx="430759" cy="138441"/>
          </a:xfrm>
          <a:solidFill>
            <a:srgbClr val="FFFFFF"/>
          </a:solidFill>
        </xdr:grpSpPr>
        <xdr:sp>
          <xdr:nvSpPr>
            <xdr:cNvPr id="162" name="AutoShape 69"/>
            <xdr:cNvSpPr>
              <a:spLocks/>
            </xdr:cNvSpPr>
          </xdr:nvSpPr>
          <xdr:spPr>
            <a:xfrm>
              <a:off x="1445501" y="6884639"/>
              <a:ext cx="430759" cy="105561"/>
            </a:xfrm>
            <a:prstGeom prst="parallelogram">
              <a:avLst>
                <a:gd name="adj" fmla="val -1435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3" name="Text Box 70"/>
            <xdr:cNvSpPr txBox="1">
              <a:spLocks noChangeArrowheads="1"/>
            </xdr:cNvSpPr>
          </xdr:nvSpPr>
          <xdr:spPr>
            <a:xfrm>
              <a:off x="1572790" y="6851759"/>
              <a:ext cx="184473" cy="138441"/>
            </a:xfrm>
            <a:prstGeom prst="rect">
              <a:avLst/>
            </a:prstGeom>
            <a:noFill/>
            <a:ln w="9525" cmpd="sng">
              <a:noFill/>
            </a:ln>
          </xdr:spPr>
          <xdr:txBody>
            <a:bodyPr vertOverflow="clip" wrap="square" lIns="27432" tIns="18288" rIns="0" bIns="0"/>
            <a:p>
              <a:pPr algn="l">
                <a:defRPr/>
              </a:pPr>
              <a:r>
                <a:rPr lang="en-US" cap="none" sz="900" b="0" i="1" u="none" baseline="0">
                  <a:solidFill>
                    <a:srgbClr val="000000"/>
                  </a:solidFill>
                  <a:latin typeface="ＭＳ Ｐゴシック"/>
                  <a:ea typeface="ＭＳ Ｐゴシック"/>
                  <a:cs typeface="ＭＳ Ｐゴシック"/>
                </a:rPr>
                <a:t>Ｍ</a:t>
              </a:r>
            </a:p>
          </xdr:txBody>
        </xdr:sp>
      </xdr:grpSp>
      <xdr:sp>
        <xdr:nvSpPr>
          <xdr:cNvPr id="164" name="Line 63"/>
          <xdr:cNvSpPr>
            <a:spLocks/>
          </xdr:cNvSpPr>
        </xdr:nvSpPr>
        <xdr:spPr>
          <a:xfrm flipV="1">
            <a:off x="1815334" y="6864066"/>
            <a:ext cx="142863" cy="1054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 name="Line 64"/>
          <xdr:cNvSpPr>
            <a:spLocks/>
          </xdr:cNvSpPr>
        </xdr:nvSpPr>
        <xdr:spPr>
          <a:xfrm flipH="1">
            <a:off x="1919988" y="6873616"/>
            <a:ext cx="28573" cy="9593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 name="Line 63"/>
          <xdr:cNvSpPr>
            <a:spLocks/>
          </xdr:cNvSpPr>
        </xdr:nvSpPr>
        <xdr:spPr>
          <a:xfrm flipV="1">
            <a:off x="1910520" y="6873616"/>
            <a:ext cx="142863" cy="1054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390525</xdr:colOff>
      <xdr:row>40</xdr:row>
      <xdr:rowOff>104775</xdr:rowOff>
    </xdr:from>
    <xdr:to>
      <xdr:col>5</xdr:col>
      <xdr:colOff>381000</xdr:colOff>
      <xdr:row>41</xdr:row>
      <xdr:rowOff>66675</xdr:rowOff>
    </xdr:to>
    <xdr:grpSp>
      <xdr:nvGrpSpPr>
        <xdr:cNvPr id="167" name="グループ化 210"/>
        <xdr:cNvGrpSpPr>
          <a:grpSpLocks/>
        </xdr:cNvGrpSpPr>
      </xdr:nvGrpSpPr>
      <xdr:grpSpPr>
        <a:xfrm>
          <a:off x="3133725" y="7010400"/>
          <a:ext cx="676275" cy="133350"/>
          <a:chOff x="1377108" y="6845032"/>
          <a:chExt cx="676275" cy="134039"/>
        </a:xfrm>
        <a:solidFill>
          <a:srgbClr val="FFFFFF"/>
        </a:solidFill>
      </xdr:grpSpPr>
      <xdr:grpSp>
        <xdr:nvGrpSpPr>
          <xdr:cNvPr id="168" name="Group 65"/>
          <xdr:cNvGrpSpPr>
            <a:grpSpLocks/>
          </xdr:cNvGrpSpPr>
        </xdr:nvGrpSpPr>
        <xdr:grpSpPr>
          <a:xfrm>
            <a:off x="1377108" y="6864066"/>
            <a:ext cx="142863" cy="105455"/>
            <a:chOff x="166" y="855"/>
            <a:chExt cx="23" cy="17"/>
          </a:xfrm>
          <a:solidFill>
            <a:srgbClr val="FFFFFF"/>
          </a:solidFill>
        </xdr:grpSpPr>
        <xdr:sp>
          <xdr:nvSpPr>
            <xdr:cNvPr id="169" name="Line 63"/>
            <xdr:cNvSpPr>
              <a:spLocks/>
            </xdr:cNvSpPr>
          </xdr:nvSpPr>
          <xdr:spPr>
            <a:xfrm flipV="1">
              <a:off x="166" y="855"/>
              <a:ext cx="23"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 name="Line 64"/>
            <xdr:cNvSpPr>
              <a:spLocks/>
            </xdr:cNvSpPr>
          </xdr:nvSpPr>
          <xdr:spPr>
            <a:xfrm flipH="1">
              <a:off x="176" y="857"/>
              <a:ext cx="1"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71" name="グループ化 1"/>
          <xdr:cNvGrpSpPr>
            <a:grpSpLocks/>
          </xdr:cNvGrpSpPr>
        </xdr:nvGrpSpPr>
        <xdr:grpSpPr>
          <a:xfrm>
            <a:off x="1453358" y="6845032"/>
            <a:ext cx="428589" cy="134039"/>
            <a:chOff x="1445500" y="6851759"/>
            <a:chExt cx="430759" cy="138441"/>
          </a:xfrm>
          <a:solidFill>
            <a:srgbClr val="FFFFFF"/>
          </a:solidFill>
        </xdr:grpSpPr>
        <xdr:sp>
          <xdr:nvSpPr>
            <xdr:cNvPr id="172" name="AutoShape 69"/>
            <xdr:cNvSpPr>
              <a:spLocks/>
            </xdr:cNvSpPr>
          </xdr:nvSpPr>
          <xdr:spPr>
            <a:xfrm>
              <a:off x="1445500" y="6884639"/>
              <a:ext cx="430759" cy="105561"/>
            </a:xfrm>
            <a:prstGeom prst="parallelogram">
              <a:avLst>
                <a:gd name="adj" fmla="val -1435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3" name="Text Box 70"/>
            <xdr:cNvSpPr txBox="1">
              <a:spLocks noChangeArrowheads="1"/>
            </xdr:cNvSpPr>
          </xdr:nvSpPr>
          <xdr:spPr>
            <a:xfrm>
              <a:off x="1569989" y="6851759"/>
              <a:ext cx="191472" cy="138441"/>
            </a:xfrm>
            <a:prstGeom prst="rect">
              <a:avLst/>
            </a:prstGeom>
            <a:noFill/>
            <a:ln w="9525" cmpd="sng">
              <a:noFill/>
            </a:ln>
          </xdr:spPr>
          <xdr:txBody>
            <a:bodyPr vertOverflow="clip" wrap="square" lIns="27432" tIns="18288" rIns="0" bIns="0"/>
            <a:p>
              <a:pPr algn="l">
                <a:defRPr/>
              </a:pPr>
              <a:r>
                <a:rPr lang="en-US" cap="none" sz="900" b="0" i="1" u="none" baseline="0">
                  <a:solidFill>
                    <a:srgbClr val="000000"/>
                  </a:solidFill>
                  <a:latin typeface="ＭＳ Ｐゴシック"/>
                  <a:ea typeface="ＭＳ Ｐゴシック"/>
                  <a:cs typeface="ＭＳ Ｐゴシック"/>
                </a:rPr>
                <a:t>Ｍ</a:t>
              </a:r>
            </a:p>
          </xdr:txBody>
        </xdr:sp>
      </xdr:grpSp>
      <xdr:sp>
        <xdr:nvSpPr>
          <xdr:cNvPr id="174" name="Line 63"/>
          <xdr:cNvSpPr>
            <a:spLocks/>
          </xdr:cNvSpPr>
        </xdr:nvSpPr>
        <xdr:spPr>
          <a:xfrm flipV="1">
            <a:off x="1815334" y="6864066"/>
            <a:ext cx="142863" cy="1054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 name="Line 64"/>
          <xdr:cNvSpPr>
            <a:spLocks/>
          </xdr:cNvSpPr>
        </xdr:nvSpPr>
        <xdr:spPr>
          <a:xfrm flipH="1">
            <a:off x="1919988" y="6873616"/>
            <a:ext cx="28573" cy="9593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 name="Line 63"/>
          <xdr:cNvSpPr>
            <a:spLocks/>
          </xdr:cNvSpPr>
        </xdr:nvSpPr>
        <xdr:spPr>
          <a:xfrm flipV="1">
            <a:off x="1910520" y="6873616"/>
            <a:ext cx="142863" cy="1054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9525</xdr:colOff>
      <xdr:row>36</xdr:row>
      <xdr:rowOff>76200</xdr:rowOff>
    </xdr:from>
    <xdr:to>
      <xdr:col>7</xdr:col>
      <xdr:colOff>142875</xdr:colOff>
      <xdr:row>36</xdr:row>
      <xdr:rowOff>171450</xdr:rowOff>
    </xdr:to>
    <xdr:sp>
      <xdr:nvSpPr>
        <xdr:cNvPr id="177" name="Line 3"/>
        <xdr:cNvSpPr>
          <a:spLocks/>
        </xdr:cNvSpPr>
      </xdr:nvSpPr>
      <xdr:spPr>
        <a:xfrm flipV="1">
          <a:off x="4810125" y="6296025"/>
          <a:ext cx="1333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34</xdr:row>
      <xdr:rowOff>114300</xdr:rowOff>
    </xdr:from>
    <xdr:to>
      <xdr:col>8</xdr:col>
      <xdr:colOff>228600</xdr:colOff>
      <xdr:row>38</xdr:row>
      <xdr:rowOff>152400</xdr:rowOff>
    </xdr:to>
    <xdr:sp>
      <xdr:nvSpPr>
        <xdr:cNvPr id="178" name="Line 11"/>
        <xdr:cNvSpPr>
          <a:spLocks/>
        </xdr:cNvSpPr>
      </xdr:nvSpPr>
      <xdr:spPr>
        <a:xfrm flipV="1">
          <a:off x="4819650" y="5991225"/>
          <a:ext cx="89535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29</xdr:row>
      <xdr:rowOff>0</xdr:rowOff>
    </xdr:from>
    <xdr:to>
      <xdr:col>8</xdr:col>
      <xdr:colOff>228600</xdr:colOff>
      <xdr:row>34</xdr:row>
      <xdr:rowOff>123825</xdr:rowOff>
    </xdr:to>
    <xdr:sp>
      <xdr:nvSpPr>
        <xdr:cNvPr id="179" name="Line 8"/>
        <xdr:cNvSpPr>
          <a:spLocks/>
        </xdr:cNvSpPr>
      </xdr:nvSpPr>
      <xdr:spPr>
        <a:xfrm flipH="1" flipV="1">
          <a:off x="5705475" y="5019675"/>
          <a:ext cx="9525"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19</xdr:row>
      <xdr:rowOff>152400</xdr:rowOff>
    </xdr:from>
    <xdr:to>
      <xdr:col>8</xdr:col>
      <xdr:colOff>219075</xdr:colOff>
      <xdr:row>28</xdr:row>
      <xdr:rowOff>57150</xdr:rowOff>
    </xdr:to>
    <xdr:sp>
      <xdr:nvSpPr>
        <xdr:cNvPr id="180" name="Line 8"/>
        <xdr:cNvSpPr>
          <a:spLocks/>
        </xdr:cNvSpPr>
      </xdr:nvSpPr>
      <xdr:spPr>
        <a:xfrm flipV="1">
          <a:off x="5705475" y="3457575"/>
          <a:ext cx="0"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34</xdr:row>
      <xdr:rowOff>57150</xdr:rowOff>
    </xdr:from>
    <xdr:to>
      <xdr:col>9</xdr:col>
      <xdr:colOff>628650</xdr:colOff>
      <xdr:row>36</xdr:row>
      <xdr:rowOff>161925</xdr:rowOff>
    </xdr:to>
    <xdr:sp>
      <xdr:nvSpPr>
        <xdr:cNvPr id="181" name="Line 11"/>
        <xdr:cNvSpPr>
          <a:spLocks/>
        </xdr:cNvSpPr>
      </xdr:nvSpPr>
      <xdr:spPr>
        <a:xfrm flipV="1">
          <a:off x="6238875" y="5934075"/>
          <a:ext cx="56197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36</xdr:row>
      <xdr:rowOff>85725</xdr:rowOff>
    </xdr:from>
    <xdr:to>
      <xdr:col>8</xdr:col>
      <xdr:colOff>504825</xdr:colOff>
      <xdr:row>37</xdr:row>
      <xdr:rowOff>171450</xdr:rowOff>
    </xdr:to>
    <xdr:sp>
      <xdr:nvSpPr>
        <xdr:cNvPr id="182" name="Line 11"/>
        <xdr:cNvSpPr>
          <a:spLocks/>
        </xdr:cNvSpPr>
      </xdr:nvSpPr>
      <xdr:spPr>
        <a:xfrm flipV="1">
          <a:off x="5695950" y="6305550"/>
          <a:ext cx="29527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361950</xdr:colOff>
      <xdr:row>28</xdr:row>
      <xdr:rowOff>19050</xdr:rowOff>
    </xdr:from>
    <xdr:to>
      <xdr:col>8</xdr:col>
      <xdr:colOff>476250</xdr:colOff>
      <xdr:row>28</xdr:row>
      <xdr:rowOff>104775</xdr:rowOff>
    </xdr:to>
    <xdr:sp>
      <xdr:nvSpPr>
        <xdr:cNvPr id="183" name="Line 11"/>
        <xdr:cNvSpPr>
          <a:spLocks/>
        </xdr:cNvSpPr>
      </xdr:nvSpPr>
      <xdr:spPr>
        <a:xfrm flipV="1">
          <a:off x="5848350" y="4867275"/>
          <a:ext cx="11430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16</xdr:row>
      <xdr:rowOff>47625</xdr:rowOff>
    </xdr:from>
    <xdr:to>
      <xdr:col>8</xdr:col>
      <xdr:colOff>619125</xdr:colOff>
      <xdr:row>19</xdr:row>
      <xdr:rowOff>66675</xdr:rowOff>
    </xdr:to>
    <xdr:grpSp>
      <xdr:nvGrpSpPr>
        <xdr:cNvPr id="184" name="Group 60"/>
        <xdr:cNvGrpSpPr>
          <a:grpSpLocks/>
        </xdr:cNvGrpSpPr>
      </xdr:nvGrpSpPr>
      <xdr:grpSpPr>
        <a:xfrm>
          <a:off x="5905500" y="2838450"/>
          <a:ext cx="200025" cy="533400"/>
          <a:chOff x="240" y="769"/>
          <a:chExt cx="21" cy="56"/>
        </a:xfrm>
        <a:solidFill>
          <a:srgbClr val="FFFFFF"/>
        </a:solidFill>
      </xdr:grpSpPr>
      <xdr:sp>
        <xdr:nvSpPr>
          <xdr:cNvPr id="185" name="Line 26"/>
          <xdr:cNvSpPr>
            <a:spLocks/>
          </xdr:cNvSpPr>
        </xdr:nvSpPr>
        <xdr:spPr>
          <a:xfrm flipV="1">
            <a:off x="250" y="791"/>
            <a:ext cx="0"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 name="AutoShape 27"/>
          <xdr:cNvSpPr>
            <a:spLocks/>
          </xdr:cNvSpPr>
        </xdr:nvSpPr>
        <xdr:spPr>
          <a:xfrm rot="10800000">
            <a:off x="242" y="776"/>
            <a:ext cx="18"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 name="Oval 55"/>
          <xdr:cNvSpPr>
            <a:spLocks/>
          </xdr:cNvSpPr>
        </xdr:nvSpPr>
        <xdr:spPr>
          <a:xfrm>
            <a:off x="240" y="769"/>
            <a:ext cx="21" cy="2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88" name="Group 59"/>
          <xdr:cNvGrpSpPr>
            <a:grpSpLocks/>
          </xdr:cNvGrpSpPr>
        </xdr:nvGrpSpPr>
        <xdr:grpSpPr>
          <a:xfrm>
            <a:off x="244" y="802"/>
            <a:ext cx="14" cy="10"/>
            <a:chOff x="379" y="914"/>
            <a:chExt cx="17" cy="24"/>
          </a:xfrm>
          <a:solidFill>
            <a:srgbClr val="FFFFFF"/>
          </a:solidFill>
        </xdr:grpSpPr>
        <xdr:sp>
          <xdr:nvSpPr>
            <xdr:cNvPr id="189" name="AutoShape 57"/>
            <xdr:cNvSpPr>
              <a:spLocks/>
            </xdr:cNvSpPr>
          </xdr:nvSpPr>
          <xdr:spPr>
            <a:xfrm>
              <a:off x="379" y="926"/>
              <a:ext cx="17" cy="12"/>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 name="AutoShape 58"/>
            <xdr:cNvSpPr>
              <a:spLocks/>
            </xdr:cNvSpPr>
          </xdr:nvSpPr>
          <xdr:spPr>
            <a:xfrm flipV="1">
              <a:off x="379" y="914"/>
              <a:ext cx="17" cy="12"/>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8</xdr:col>
      <xdr:colOff>409575</xdr:colOff>
      <xdr:row>19</xdr:row>
      <xdr:rowOff>76200</xdr:rowOff>
    </xdr:from>
    <xdr:to>
      <xdr:col>8</xdr:col>
      <xdr:colOff>523875</xdr:colOff>
      <xdr:row>19</xdr:row>
      <xdr:rowOff>161925</xdr:rowOff>
    </xdr:to>
    <xdr:sp>
      <xdr:nvSpPr>
        <xdr:cNvPr id="191" name="Line 11"/>
        <xdr:cNvSpPr>
          <a:spLocks/>
        </xdr:cNvSpPr>
      </xdr:nvSpPr>
      <xdr:spPr>
        <a:xfrm flipV="1">
          <a:off x="5895975" y="3381375"/>
          <a:ext cx="11430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37</xdr:row>
      <xdr:rowOff>152400</xdr:rowOff>
    </xdr:from>
    <xdr:to>
      <xdr:col>5</xdr:col>
      <xdr:colOff>257175</xdr:colOff>
      <xdr:row>38</xdr:row>
      <xdr:rowOff>76200</xdr:rowOff>
    </xdr:to>
    <xdr:sp>
      <xdr:nvSpPr>
        <xdr:cNvPr id="192" name="AutoShape 86"/>
        <xdr:cNvSpPr>
          <a:spLocks/>
        </xdr:cNvSpPr>
      </xdr:nvSpPr>
      <xdr:spPr>
        <a:xfrm rot="2993304">
          <a:off x="3562350" y="6543675"/>
          <a:ext cx="123825"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36</xdr:row>
      <xdr:rowOff>133350</xdr:rowOff>
    </xdr:from>
    <xdr:to>
      <xdr:col>9</xdr:col>
      <xdr:colOff>57150</xdr:colOff>
      <xdr:row>37</xdr:row>
      <xdr:rowOff>47625</xdr:rowOff>
    </xdr:to>
    <xdr:sp>
      <xdr:nvSpPr>
        <xdr:cNvPr id="193" name="二等辺三角形 248"/>
        <xdr:cNvSpPr>
          <a:spLocks/>
        </xdr:cNvSpPr>
      </xdr:nvSpPr>
      <xdr:spPr>
        <a:xfrm rot="5400000">
          <a:off x="6096000" y="6353175"/>
          <a:ext cx="133350" cy="85725"/>
        </a:xfrm>
        <a:prstGeom prst="triangl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476250</xdr:colOff>
      <xdr:row>19</xdr:row>
      <xdr:rowOff>123825</xdr:rowOff>
    </xdr:from>
    <xdr:to>
      <xdr:col>8</xdr:col>
      <xdr:colOff>609600</xdr:colOff>
      <xdr:row>20</xdr:row>
      <xdr:rowOff>47625</xdr:rowOff>
    </xdr:to>
    <xdr:sp>
      <xdr:nvSpPr>
        <xdr:cNvPr id="194" name="二等辺三角形 249"/>
        <xdr:cNvSpPr>
          <a:spLocks/>
        </xdr:cNvSpPr>
      </xdr:nvSpPr>
      <xdr:spPr>
        <a:xfrm rot="5400000">
          <a:off x="5962650" y="3429000"/>
          <a:ext cx="133350" cy="95250"/>
        </a:xfrm>
        <a:prstGeom prst="triangl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466725</xdr:colOff>
      <xdr:row>28</xdr:row>
      <xdr:rowOff>57150</xdr:rowOff>
    </xdr:from>
    <xdr:to>
      <xdr:col>8</xdr:col>
      <xdr:colOff>609600</xdr:colOff>
      <xdr:row>28</xdr:row>
      <xdr:rowOff>152400</xdr:rowOff>
    </xdr:to>
    <xdr:sp>
      <xdr:nvSpPr>
        <xdr:cNvPr id="195" name="二等辺三角形 250"/>
        <xdr:cNvSpPr>
          <a:spLocks/>
        </xdr:cNvSpPr>
      </xdr:nvSpPr>
      <xdr:spPr>
        <a:xfrm rot="5400000">
          <a:off x="5953125" y="4905375"/>
          <a:ext cx="142875" cy="95250"/>
        </a:xfrm>
        <a:prstGeom prst="triangl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36</xdr:row>
      <xdr:rowOff>19050</xdr:rowOff>
    </xdr:from>
    <xdr:to>
      <xdr:col>8</xdr:col>
      <xdr:colOff>95250</xdr:colOff>
      <xdr:row>40</xdr:row>
      <xdr:rowOff>171450</xdr:rowOff>
    </xdr:to>
    <xdr:sp>
      <xdr:nvSpPr>
        <xdr:cNvPr id="196" name="Line 3"/>
        <xdr:cNvSpPr>
          <a:spLocks/>
        </xdr:cNvSpPr>
      </xdr:nvSpPr>
      <xdr:spPr>
        <a:xfrm flipV="1">
          <a:off x="4562475" y="6238875"/>
          <a:ext cx="1019175"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38</xdr:row>
      <xdr:rowOff>9525</xdr:rowOff>
    </xdr:from>
    <xdr:to>
      <xdr:col>8</xdr:col>
      <xdr:colOff>219075</xdr:colOff>
      <xdr:row>38</xdr:row>
      <xdr:rowOff>9525</xdr:rowOff>
    </xdr:to>
    <xdr:sp>
      <xdr:nvSpPr>
        <xdr:cNvPr id="197" name="Line 9"/>
        <xdr:cNvSpPr>
          <a:spLocks/>
        </xdr:cNvSpPr>
      </xdr:nvSpPr>
      <xdr:spPr>
        <a:xfrm flipV="1">
          <a:off x="5400675" y="65722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619125</xdr:colOff>
      <xdr:row>39</xdr:row>
      <xdr:rowOff>19050</xdr:rowOff>
    </xdr:from>
    <xdr:to>
      <xdr:col>5</xdr:col>
      <xdr:colOff>323850</xdr:colOff>
      <xdr:row>40</xdr:row>
      <xdr:rowOff>47625</xdr:rowOff>
    </xdr:to>
    <xdr:sp>
      <xdr:nvSpPr>
        <xdr:cNvPr id="198" name="Text Box 87"/>
        <xdr:cNvSpPr txBox="1">
          <a:spLocks noChangeArrowheads="1"/>
        </xdr:cNvSpPr>
      </xdr:nvSpPr>
      <xdr:spPr>
        <a:xfrm>
          <a:off x="3362325" y="6753225"/>
          <a:ext cx="39052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20</a:t>
          </a:r>
          <a:r>
            <a:rPr lang="en-US" cap="none" sz="900" b="0" i="0" u="none" baseline="0">
              <a:solidFill>
                <a:srgbClr val="000000"/>
              </a:solidFill>
              <a:latin typeface="ＭＳ Ｐ明朝"/>
              <a:ea typeface="ＭＳ Ｐ明朝"/>
              <a:cs typeface="ＭＳ Ｐ明朝"/>
            </a:rPr>
            <a:t>）</a:t>
          </a:r>
        </a:p>
      </xdr:txBody>
    </xdr:sp>
    <xdr:clientData/>
  </xdr:twoCellAnchor>
  <xdr:twoCellAnchor>
    <xdr:from>
      <xdr:col>3</xdr:col>
      <xdr:colOff>428625</xdr:colOff>
      <xdr:row>43</xdr:row>
      <xdr:rowOff>19050</xdr:rowOff>
    </xdr:from>
    <xdr:to>
      <xdr:col>4</xdr:col>
      <xdr:colOff>133350</xdr:colOff>
      <xdr:row>44</xdr:row>
      <xdr:rowOff>47625</xdr:rowOff>
    </xdr:to>
    <xdr:sp>
      <xdr:nvSpPr>
        <xdr:cNvPr id="199" name="Text Box 87"/>
        <xdr:cNvSpPr txBox="1">
          <a:spLocks noChangeArrowheads="1"/>
        </xdr:cNvSpPr>
      </xdr:nvSpPr>
      <xdr:spPr>
        <a:xfrm>
          <a:off x="2486025" y="7439025"/>
          <a:ext cx="39052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20</a:t>
          </a:r>
          <a:r>
            <a:rPr lang="en-US" cap="none" sz="900" b="0" i="0" u="none" baseline="0">
              <a:solidFill>
                <a:srgbClr val="000000"/>
              </a:solidFill>
              <a:latin typeface="ＭＳ Ｐ明朝"/>
              <a:ea typeface="ＭＳ Ｐ明朝"/>
              <a:cs typeface="ＭＳ Ｐ明朝"/>
            </a:rPr>
            <a:t>）</a:t>
          </a:r>
        </a:p>
      </xdr:txBody>
    </xdr:sp>
    <xdr:clientData/>
  </xdr:twoCellAnchor>
  <xdr:twoCellAnchor>
    <xdr:from>
      <xdr:col>5</xdr:col>
      <xdr:colOff>228600</xdr:colOff>
      <xdr:row>39</xdr:row>
      <xdr:rowOff>47625</xdr:rowOff>
    </xdr:from>
    <xdr:to>
      <xdr:col>5</xdr:col>
      <xdr:colOff>619125</xdr:colOff>
      <xdr:row>40</xdr:row>
      <xdr:rowOff>76200</xdr:rowOff>
    </xdr:to>
    <xdr:sp>
      <xdr:nvSpPr>
        <xdr:cNvPr id="200" name="Text Box 87"/>
        <xdr:cNvSpPr txBox="1">
          <a:spLocks noChangeArrowheads="1"/>
        </xdr:cNvSpPr>
      </xdr:nvSpPr>
      <xdr:spPr>
        <a:xfrm>
          <a:off x="3657600" y="6781800"/>
          <a:ext cx="39052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20</a:t>
          </a:r>
          <a:r>
            <a:rPr lang="en-US" cap="none" sz="900" b="0" i="0" u="none" baseline="0">
              <a:solidFill>
                <a:srgbClr val="000000"/>
              </a:solidFill>
              <a:latin typeface="ＭＳ Ｐ明朝"/>
              <a:ea typeface="ＭＳ Ｐ明朝"/>
              <a:cs typeface="ＭＳ Ｐ明朝"/>
            </a:rPr>
            <a:t>）</a:t>
          </a:r>
        </a:p>
      </xdr:txBody>
    </xdr:sp>
    <xdr:clientData/>
  </xdr:twoCellAnchor>
  <xdr:twoCellAnchor>
    <xdr:from>
      <xdr:col>3</xdr:col>
      <xdr:colOff>76200</xdr:colOff>
      <xdr:row>43</xdr:row>
      <xdr:rowOff>0</xdr:rowOff>
    </xdr:from>
    <xdr:to>
      <xdr:col>3</xdr:col>
      <xdr:colOff>466725</xdr:colOff>
      <xdr:row>44</xdr:row>
      <xdr:rowOff>28575</xdr:rowOff>
    </xdr:to>
    <xdr:sp>
      <xdr:nvSpPr>
        <xdr:cNvPr id="201" name="Text Box 105"/>
        <xdr:cNvSpPr txBox="1">
          <a:spLocks noChangeArrowheads="1"/>
        </xdr:cNvSpPr>
      </xdr:nvSpPr>
      <xdr:spPr>
        <a:xfrm>
          <a:off x="2133600" y="7419975"/>
          <a:ext cx="3905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0.5</a:t>
          </a:r>
        </a:p>
      </xdr:txBody>
    </xdr:sp>
    <xdr:clientData/>
  </xdr:twoCellAnchor>
  <xdr:twoCellAnchor>
    <xdr:from>
      <xdr:col>2</xdr:col>
      <xdr:colOff>504825</xdr:colOff>
      <xdr:row>44</xdr:row>
      <xdr:rowOff>123825</xdr:rowOff>
    </xdr:from>
    <xdr:to>
      <xdr:col>2</xdr:col>
      <xdr:colOff>647700</xdr:colOff>
      <xdr:row>45</xdr:row>
      <xdr:rowOff>57150</xdr:rowOff>
    </xdr:to>
    <xdr:grpSp>
      <xdr:nvGrpSpPr>
        <xdr:cNvPr id="202" name="Group 65"/>
        <xdr:cNvGrpSpPr>
          <a:grpSpLocks/>
        </xdr:cNvGrpSpPr>
      </xdr:nvGrpSpPr>
      <xdr:grpSpPr>
        <a:xfrm>
          <a:off x="1876425" y="7715250"/>
          <a:ext cx="142875" cy="104775"/>
          <a:chOff x="166" y="855"/>
          <a:chExt cx="23" cy="17"/>
        </a:xfrm>
        <a:solidFill>
          <a:srgbClr val="FFFFFF"/>
        </a:solidFill>
      </xdr:grpSpPr>
      <xdr:sp>
        <xdr:nvSpPr>
          <xdr:cNvPr id="203" name="Line 63"/>
          <xdr:cNvSpPr>
            <a:spLocks/>
          </xdr:cNvSpPr>
        </xdr:nvSpPr>
        <xdr:spPr>
          <a:xfrm flipV="1">
            <a:off x="166" y="855"/>
            <a:ext cx="23"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 name="Line 64"/>
          <xdr:cNvSpPr>
            <a:spLocks/>
          </xdr:cNvSpPr>
        </xdr:nvSpPr>
        <xdr:spPr>
          <a:xfrm flipH="1">
            <a:off x="176" y="857"/>
            <a:ext cx="1"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47625</xdr:colOff>
      <xdr:row>20</xdr:row>
      <xdr:rowOff>142875</xdr:rowOff>
    </xdr:from>
    <xdr:to>
      <xdr:col>9</xdr:col>
      <xdr:colOff>438150</xdr:colOff>
      <xdr:row>21</xdr:row>
      <xdr:rowOff>171450</xdr:rowOff>
    </xdr:to>
    <xdr:sp>
      <xdr:nvSpPr>
        <xdr:cNvPr id="205" name="Text Box 87"/>
        <xdr:cNvSpPr txBox="1">
          <a:spLocks noChangeArrowheads="1"/>
        </xdr:cNvSpPr>
      </xdr:nvSpPr>
      <xdr:spPr>
        <a:xfrm>
          <a:off x="6219825" y="3619500"/>
          <a:ext cx="39052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13</a:t>
          </a:r>
          <a:r>
            <a:rPr lang="en-US" cap="none" sz="900" b="0" i="0" u="none" baseline="0">
              <a:solidFill>
                <a:srgbClr val="000000"/>
              </a:solidFill>
              <a:latin typeface="ＭＳ Ｐ明朝"/>
              <a:ea typeface="ＭＳ Ｐ明朝"/>
              <a:cs typeface="ＭＳ Ｐ明朝"/>
            </a:rPr>
            <a:t>）</a:t>
          </a:r>
        </a:p>
      </xdr:txBody>
    </xdr:sp>
    <xdr:clientData/>
  </xdr:twoCellAnchor>
  <xdr:twoCellAnchor>
    <xdr:from>
      <xdr:col>5</xdr:col>
      <xdr:colOff>38100</xdr:colOff>
      <xdr:row>38</xdr:row>
      <xdr:rowOff>142875</xdr:rowOff>
    </xdr:from>
    <xdr:to>
      <xdr:col>5</xdr:col>
      <xdr:colOff>180975</xdr:colOff>
      <xdr:row>39</xdr:row>
      <xdr:rowOff>28575</xdr:rowOff>
    </xdr:to>
    <xdr:sp>
      <xdr:nvSpPr>
        <xdr:cNvPr id="206" name="二等辺三角形 268"/>
        <xdr:cNvSpPr>
          <a:spLocks/>
        </xdr:cNvSpPr>
      </xdr:nvSpPr>
      <xdr:spPr>
        <a:xfrm rot="5400000">
          <a:off x="3467100" y="6705600"/>
          <a:ext cx="142875" cy="57150"/>
        </a:xfrm>
        <a:prstGeom prst="triangl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40</xdr:row>
      <xdr:rowOff>152400</xdr:rowOff>
    </xdr:from>
    <xdr:to>
      <xdr:col>4</xdr:col>
      <xdr:colOff>438150</xdr:colOff>
      <xdr:row>41</xdr:row>
      <xdr:rowOff>38100</xdr:rowOff>
    </xdr:to>
    <xdr:sp>
      <xdr:nvSpPr>
        <xdr:cNvPr id="207" name="二等辺三角形 269"/>
        <xdr:cNvSpPr>
          <a:spLocks/>
        </xdr:cNvSpPr>
      </xdr:nvSpPr>
      <xdr:spPr>
        <a:xfrm rot="5400000">
          <a:off x="3038475" y="7058025"/>
          <a:ext cx="142875" cy="57150"/>
        </a:xfrm>
        <a:prstGeom prst="triangl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561975</xdr:colOff>
      <xdr:row>42</xdr:row>
      <xdr:rowOff>142875</xdr:rowOff>
    </xdr:from>
    <xdr:to>
      <xdr:col>4</xdr:col>
      <xdr:colOff>9525</xdr:colOff>
      <xdr:row>43</xdr:row>
      <xdr:rowOff>28575</xdr:rowOff>
    </xdr:to>
    <xdr:sp>
      <xdr:nvSpPr>
        <xdr:cNvPr id="208" name="二等辺三角形 270"/>
        <xdr:cNvSpPr>
          <a:spLocks/>
        </xdr:cNvSpPr>
      </xdr:nvSpPr>
      <xdr:spPr>
        <a:xfrm rot="5400000">
          <a:off x="2619375" y="7391400"/>
          <a:ext cx="133350" cy="57150"/>
        </a:xfrm>
        <a:prstGeom prst="triangl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xdr:row>
      <xdr:rowOff>28575</xdr:rowOff>
    </xdr:from>
    <xdr:to>
      <xdr:col>1</xdr:col>
      <xdr:colOff>219075</xdr:colOff>
      <xdr:row>3</xdr:row>
      <xdr:rowOff>133350</xdr:rowOff>
    </xdr:to>
    <xdr:sp>
      <xdr:nvSpPr>
        <xdr:cNvPr id="1" name="Text Box 1"/>
        <xdr:cNvSpPr txBox="1">
          <a:spLocks noChangeArrowheads="1"/>
        </xdr:cNvSpPr>
      </xdr:nvSpPr>
      <xdr:spPr>
        <a:xfrm>
          <a:off x="257175" y="409575"/>
          <a:ext cx="304800"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(ℓ/min)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14</xdr:row>
      <xdr:rowOff>19050</xdr:rowOff>
    </xdr:from>
    <xdr:to>
      <xdr:col>6</xdr:col>
      <xdr:colOff>1190625</xdr:colOff>
      <xdr:row>16</xdr:row>
      <xdr:rowOff>0</xdr:rowOff>
    </xdr:to>
    <xdr:sp>
      <xdr:nvSpPr>
        <xdr:cNvPr id="1" name="Text Box 1"/>
        <xdr:cNvSpPr txBox="1">
          <a:spLocks noChangeArrowheads="1"/>
        </xdr:cNvSpPr>
      </xdr:nvSpPr>
      <xdr:spPr>
        <a:xfrm>
          <a:off x="504825" y="4248150"/>
          <a:ext cx="5543550" cy="3238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直管換算長により算出する場合は、ソケット等の損失を考慮し、これら直管換算した管延長を含めた全長に対して</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％の余裕を見込むこと。</a:t>
          </a:r>
        </a:p>
      </xdr:txBody>
    </xdr:sp>
    <xdr:clientData/>
  </xdr:twoCellAnchor>
  <xdr:twoCellAnchor>
    <xdr:from>
      <xdr:col>0</xdr:col>
      <xdr:colOff>285750</xdr:colOff>
      <xdr:row>14</xdr:row>
      <xdr:rowOff>19050</xdr:rowOff>
    </xdr:from>
    <xdr:to>
      <xdr:col>0</xdr:col>
      <xdr:colOff>476250</xdr:colOff>
      <xdr:row>15</xdr:row>
      <xdr:rowOff>9525</xdr:rowOff>
    </xdr:to>
    <xdr:sp>
      <xdr:nvSpPr>
        <xdr:cNvPr id="2" name="Text Box 2"/>
        <xdr:cNvSpPr txBox="1">
          <a:spLocks noChangeArrowheads="1"/>
        </xdr:cNvSpPr>
      </xdr:nvSpPr>
      <xdr:spPr>
        <a:xfrm>
          <a:off x="285750" y="4248150"/>
          <a:ext cx="19050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66675</xdr:colOff>
      <xdr:row>16</xdr:row>
      <xdr:rowOff>123825</xdr:rowOff>
    </xdr:from>
    <xdr:to>
      <xdr:col>6</xdr:col>
      <xdr:colOff>1447800</xdr:colOff>
      <xdr:row>18</xdr:row>
      <xdr:rowOff>152400</xdr:rowOff>
    </xdr:to>
    <xdr:sp>
      <xdr:nvSpPr>
        <xdr:cNvPr id="3" name="Text Box 3"/>
        <xdr:cNvSpPr txBox="1">
          <a:spLocks noChangeArrowheads="1"/>
        </xdr:cNvSpPr>
      </xdr:nvSpPr>
      <xdr:spPr>
        <a:xfrm>
          <a:off x="66675" y="4695825"/>
          <a:ext cx="6238875" cy="371475"/>
        </a:xfrm>
        <a:prstGeom prst="rect">
          <a:avLst/>
        </a:prstGeom>
        <a:solidFill>
          <a:srgbClr val="FF99CC"/>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上表は代表的な例であり、これらによりがたい場合は、各用具の製造会社の資料等を参考に算出してもよい。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Z49"/>
  <sheetViews>
    <sheetView tabSelected="1" zoomScalePageLayoutView="0" workbookViewId="0" topLeftCell="A1">
      <pane ySplit="3" topLeftCell="A4" activePane="bottomLeft" state="frozen"/>
      <selection pane="topLeft" activeCell="A1" sqref="A1"/>
      <selection pane="bottomLeft" activeCell="G42" sqref="G42"/>
    </sheetView>
  </sheetViews>
  <sheetFormatPr defaultColWidth="9.00390625" defaultRowHeight="13.5"/>
  <cols>
    <col min="1" max="1" width="16.625" style="0" customWidth="1"/>
    <col min="2" max="2" width="5.625" style="0" customWidth="1"/>
    <col min="3" max="7" width="10.125" style="0" customWidth="1"/>
    <col min="8" max="8" width="13.625" style="0" customWidth="1"/>
    <col min="10" max="10" width="8.75390625" style="0" customWidth="1"/>
    <col min="11" max="11" width="11.625" style="0" hidden="1" customWidth="1"/>
    <col min="12" max="12" width="11.75390625" style="0" hidden="1" customWidth="1"/>
    <col min="13" max="13" width="8.75390625" style="0" hidden="1" customWidth="1"/>
    <col min="14" max="14" width="6.875" style="0" hidden="1" customWidth="1"/>
    <col min="15" max="15" width="6.50390625" style="0" hidden="1" customWidth="1"/>
    <col min="16" max="16" width="10.75390625" style="0" hidden="1" customWidth="1"/>
    <col min="17" max="17" width="5.125" style="0" hidden="1" customWidth="1"/>
    <col min="18" max="18" width="4.75390625" style="0" hidden="1" customWidth="1"/>
    <col min="19" max="19" width="7.375" style="0" hidden="1" customWidth="1"/>
    <col min="20" max="20" width="8.00390625" style="0" hidden="1" customWidth="1"/>
    <col min="21" max="21" width="10.50390625" style="0" hidden="1" customWidth="1"/>
    <col min="22" max="22" width="12.75390625" style="0" hidden="1" customWidth="1"/>
    <col min="23" max="23" width="7.75390625" style="0" hidden="1" customWidth="1"/>
    <col min="24" max="24" width="3.875" style="0" hidden="1" customWidth="1"/>
    <col min="25" max="25" width="9.50390625" style="0" hidden="1" customWidth="1"/>
    <col min="26" max="26" width="7.25390625" style="0" hidden="1" customWidth="1"/>
    <col min="27" max="27" width="5.00390625" style="0" hidden="1" customWidth="1"/>
    <col min="28" max="28" width="4.00390625" style="0" hidden="1" customWidth="1"/>
    <col min="29" max="29" width="2.375" style="0" hidden="1" customWidth="1"/>
    <col min="30" max="30" width="9.00390625" style="0" customWidth="1"/>
  </cols>
  <sheetData>
    <row r="1" spans="1:26" ht="15" customHeight="1">
      <c r="A1" s="148" t="s">
        <v>68</v>
      </c>
      <c r="B1" s="148"/>
      <c r="C1" s="148"/>
      <c r="D1" s="148"/>
      <c r="E1" s="148"/>
      <c r="F1" s="148"/>
      <c r="G1" s="148"/>
      <c r="H1" s="148"/>
      <c r="J1" s="103" t="s">
        <v>55</v>
      </c>
      <c r="K1" s="140" t="s">
        <v>30</v>
      </c>
      <c r="L1" s="141"/>
      <c r="M1" s="47">
        <v>0.25</v>
      </c>
      <c r="O1" s="55">
        <v>0</v>
      </c>
      <c r="P1" s="56">
        <v>1</v>
      </c>
      <c r="Q1" s="64">
        <v>1</v>
      </c>
      <c r="R1" s="61">
        <f aca="true" t="shared" si="0" ref="R1:R6">IF($H$3&gt;=O1,IF($H$3&lt;=P1,1,""),"")</f>
      </c>
      <c r="T1" s="55">
        <v>0</v>
      </c>
      <c r="U1" s="56">
        <v>3</v>
      </c>
      <c r="V1" s="64">
        <v>100</v>
      </c>
      <c r="W1" s="61">
        <f aca="true" t="shared" si="1" ref="W1:W6">IF($H$3&gt;=T1,IF($H$3&lt;=U1,1,""),"")</f>
      </c>
      <c r="Y1" s="68" t="s">
        <v>43</v>
      </c>
      <c r="Z1" s="61">
        <v>12</v>
      </c>
    </row>
    <row r="2" spans="1:26" ht="15" customHeight="1">
      <c r="A2" s="25"/>
      <c r="B2" s="25"/>
      <c r="C2" s="25"/>
      <c r="D2" s="25"/>
      <c r="E2" s="25"/>
      <c r="F2" s="25"/>
      <c r="G2" s="38" t="s">
        <v>29</v>
      </c>
      <c r="H2" s="74" t="s">
        <v>30</v>
      </c>
      <c r="J2" s="178" t="s">
        <v>56</v>
      </c>
      <c r="K2" s="142" t="s">
        <v>37</v>
      </c>
      <c r="L2" s="143"/>
      <c r="M2" s="48">
        <v>0.25</v>
      </c>
      <c r="O2" s="57">
        <v>2</v>
      </c>
      <c r="P2" s="58">
        <v>4</v>
      </c>
      <c r="Q2" s="65">
        <v>2</v>
      </c>
      <c r="R2" s="62">
        <f t="shared" si="0"/>
      </c>
      <c r="T2" s="57">
        <v>4</v>
      </c>
      <c r="U2" s="58">
        <v>10</v>
      </c>
      <c r="V2" s="65">
        <v>90</v>
      </c>
      <c r="W2" s="62">
        <f t="shared" si="1"/>
        <v>1</v>
      </c>
      <c r="Y2" s="70" t="s">
        <v>54</v>
      </c>
      <c r="Z2" s="62">
        <v>13</v>
      </c>
    </row>
    <row r="3" spans="1:26" ht="15" customHeight="1">
      <c r="A3" s="53"/>
      <c r="B3" s="25"/>
      <c r="C3" s="25"/>
      <c r="D3" s="25"/>
      <c r="E3" s="25"/>
      <c r="F3" s="25"/>
      <c r="G3" s="38" t="str">
        <f>IF(H2=K3,"全戸数","給水栓数")</f>
        <v>給水栓数</v>
      </c>
      <c r="H3" s="101">
        <v>8</v>
      </c>
      <c r="J3" s="178"/>
      <c r="K3" s="142" t="s">
        <v>31</v>
      </c>
      <c r="L3" s="143"/>
      <c r="M3" s="48">
        <v>0.3</v>
      </c>
      <c r="O3" s="57">
        <v>5</v>
      </c>
      <c r="P3" s="58">
        <v>10</v>
      </c>
      <c r="Q3" s="65">
        <v>3</v>
      </c>
      <c r="R3" s="62">
        <f t="shared" si="0"/>
        <v>1</v>
      </c>
      <c r="T3" s="57">
        <v>11</v>
      </c>
      <c r="U3" s="58">
        <v>20</v>
      </c>
      <c r="V3" s="65">
        <v>80</v>
      </c>
      <c r="W3" s="62">
        <f t="shared" si="1"/>
      </c>
      <c r="Y3" s="70" t="s">
        <v>50</v>
      </c>
      <c r="Z3" s="62">
        <v>12</v>
      </c>
    </row>
    <row r="4" spans="1:26" ht="15" customHeight="1">
      <c r="A4" s="53" t="s">
        <v>41</v>
      </c>
      <c r="B4" s="146" t="str">
        <f>IF(H2=K3,"(同時使用戸数","（同時使用給水栓数")</f>
        <v>（同時使用給水栓数</v>
      </c>
      <c r="C4" s="147"/>
      <c r="D4" s="147"/>
      <c r="E4" s="67">
        <f>IF(H2=K3,ROUNDUP(LOOKUP(1,W1:W8,V1:V8)*H3/100,0),LOOKUP(1,R1:R6,Q1:Q6))</f>
        <v>3</v>
      </c>
      <c r="F4" s="54" t="str">
        <f>IF(H2=K3,"戸)","栓)")</f>
        <v>栓)</v>
      </c>
      <c r="G4" s="50"/>
      <c r="J4" s="178"/>
      <c r="K4" s="144" t="s">
        <v>38</v>
      </c>
      <c r="L4" s="145"/>
      <c r="M4" s="49">
        <v>0.25</v>
      </c>
      <c r="O4" s="57">
        <v>11</v>
      </c>
      <c r="P4" s="58">
        <v>20</v>
      </c>
      <c r="Q4" s="65">
        <v>4</v>
      </c>
      <c r="R4" s="62">
        <f t="shared" si="0"/>
      </c>
      <c r="T4" s="57">
        <v>21</v>
      </c>
      <c r="U4" s="58">
        <v>30</v>
      </c>
      <c r="V4" s="65">
        <v>70</v>
      </c>
      <c r="W4" s="62">
        <f t="shared" si="1"/>
      </c>
      <c r="Y4" s="70" t="s">
        <v>51</v>
      </c>
      <c r="Z4" s="62">
        <v>80</v>
      </c>
    </row>
    <row r="5" spans="1:26" ht="16.5" customHeight="1" thickBot="1">
      <c r="A5" s="159" t="s">
        <v>42</v>
      </c>
      <c r="B5" s="160"/>
      <c r="C5" s="186" t="s">
        <v>41</v>
      </c>
      <c r="D5" s="160"/>
      <c r="E5" s="189" t="s">
        <v>13</v>
      </c>
      <c r="F5" s="190"/>
      <c r="G5" s="191"/>
      <c r="H5" s="192"/>
      <c r="J5" s="178"/>
      <c r="O5" s="57">
        <v>21</v>
      </c>
      <c r="P5" s="58">
        <v>30</v>
      </c>
      <c r="Q5" s="65">
        <v>5</v>
      </c>
      <c r="R5" s="62">
        <f t="shared" si="0"/>
      </c>
      <c r="T5" s="57">
        <v>31</v>
      </c>
      <c r="U5" s="58">
        <v>40</v>
      </c>
      <c r="V5" s="65">
        <v>65</v>
      </c>
      <c r="W5" s="62">
        <f t="shared" si="1"/>
      </c>
      <c r="Y5" s="70" t="s">
        <v>45</v>
      </c>
      <c r="Z5" s="62">
        <v>8</v>
      </c>
    </row>
    <row r="6" spans="1:26" ht="16.5" customHeight="1" thickTop="1">
      <c r="A6" s="157" t="s">
        <v>50</v>
      </c>
      <c r="B6" s="158"/>
      <c r="C6" s="187">
        <f aca="true" t="shared" si="2" ref="C6:C11">IF(A6="","",INDEX($Y$1:$Z$14,MATCH(A6,$Y$1:$Y$14,0),2))</f>
        <v>12</v>
      </c>
      <c r="D6" s="188"/>
      <c r="E6" s="193"/>
      <c r="F6" s="194"/>
      <c r="G6" s="195"/>
      <c r="H6" s="196"/>
      <c r="J6" s="178"/>
      <c r="K6" s="102"/>
      <c r="O6" s="59">
        <v>30</v>
      </c>
      <c r="P6" s="60">
        <v>100</v>
      </c>
      <c r="Q6" s="66">
        <v>6</v>
      </c>
      <c r="R6" s="63">
        <f t="shared" si="0"/>
      </c>
      <c r="T6" s="57">
        <v>41</v>
      </c>
      <c r="U6" s="58">
        <v>60</v>
      </c>
      <c r="V6" s="65">
        <v>60</v>
      </c>
      <c r="W6" s="62">
        <f t="shared" si="1"/>
      </c>
      <c r="Y6" s="70" t="s">
        <v>46</v>
      </c>
      <c r="Z6" s="62">
        <v>17</v>
      </c>
    </row>
    <row r="7" spans="1:26" ht="16.5" customHeight="1">
      <c r="A7" s="138" t="s">
        <v>54</v>
      </c>
      <c r="B7" s="139"/>
      <c r="C7" s="149">
        <f t="shared" si="2"/>
        <v>13</v>
      </c>
      <c r="D7" s="150"/>
      <c r="E7" s="167"/>
      <c r="F7" s="168"/>
      <c r="G7" s="169"/>
      <c r="H7" s="170"/>
      <c r="J7" s="178"/>
      <c r="K7" s="102"/>
      <c r="T7" s="57">
        <v>61</v>
      </c>
      <c r="U7" s="58">
        <v>80</v>
      </c>
      <c r="V7" s="65">
        <v>55</v>
      </c>
      <c r="W7" s="62">
        <f>IF($H$3&gt;=T7,IF($H$3&lt;=U7,1,""),"")</f>
      </c>
      <c r="Y7" s="70" t="s">
        <v>47</v>
      </c>
      <c r="Z7" s="62">
        <v>30</v>
      </c>
    </row>
    <row r="8" spans="1:26" ht="16.5" customHeight="1">
      <c r="A8" s="138" t="s">
        <v>43</v>
      </c>
      <c r="B8" s="139"/>
      <c r="C8" s="149">
        <f t="shared" si="2"/>
        <v>12</v>
      </c>
      <c r="D8" s="150"/>
      <c r="E8" s="167"/>
      <c r="F8" s="168"/>
      <c r="G8" s="169"/>
      <c r="H8" s="170"/>
      <c r="J8" s="178"/>
      <c r="K8" s="102"/>
      <c r="T8" s="59">
        <v>81</v>
      </c>
      <c r="U8" s="60">
        <v>100</v>
      </c>
      <c r="V8" s="66">
        <v>50</v>
      </c>
      <c r="W8" s="63">
        <f>IF($H$3&gt;=T8,IF($H$3&lt;=U8,1,""),"")</f>
      </c>
      <c r="Y8" s="70" t="s">
        <v>44</v>
      </c>
      <c r="Z8" s="62">
        <v>12</v>
      </c>
    </row>
    <row r="9" spans="1:26" ht="16.5" customHeight="1">
      <c r="A9" s="138"/>
      <c r="B9" s="139"/>
      <c r="C9" s="149">
        <f t="shared" si="2"/>
      </c>
      <c r="D9" s="150"/>
      <c r="E9" s="167">
        <f>IF(A9="","",INDEX(#REF!,MATCH(A9,#REF!,0),2))</f>
      </c>
      <c r="F9" s="168"/>
      <c r="G9" s="169"/>
      <c r="H9" s="170"/>
      <c r="J9" s="178"/>
      <c r="K9" s="102"/>
      <c r="Y9" s="70" t="s">
        <v>48</v>
      </c>
      <c r="Z9" s="62">
        <v>13</v>
      </c>
    </row>
    <row r="10" spans="1:26" ht="16.5" customHeight="1">
      <c r="A10" s="138"/>
      <c r="B10" s="139"/>
      <c r="C10" s="149">
        <f t="shared" si="2"/>
      </c>
      <c r="D10" s="150"/>
      <c r="E10" s="167">
        <f>IF(A10="","",INDEX(#REF!,MATCH(A10,#REF!,0),2))</f>
      </c>
      <c r="F10" s="168"/>
      <c r="G10" s="169"/>
      <c r="H10" s="170"/>
      <c r="J10" s="178"/>
      <c r="K10" s="102"/>
      <c r="Y10" s="70" t="s">
        <v>49</v>
      </c>
      <c r="Z10" s="62">
        <v>20</v>
      </c>
    </row>
    <row r="11" spans="1:26" ht="16.5" customHeight="1">
      <c r="A11" s="165"/>
      <c r="B11" s="166"/>
      <c r="C11" s="151">
        <f t="shared" si="2"/>
      </c>
      <c r="D11" s="152"/>
      <c r="E11" s="161">
        <f>IF(A11="","",INDEX(#REF!,MATCH(A11,#REF!,0),2))</f>
      </c>
      <c r="F11" s="162"/>
      <c r="G11" s="163"/>
      <c r="H11" s="164"/>
      <c r="J11" s="179"/>
      <c r="K11" s="102"/>
      <c r="Y11" s="70" t="s">
        <v>52</v>
      </c>
      <c r="Z11" s="62">
        <v>8</v>
      </c>
    </row>
    <row r="12" spans="1:26" ht="9" customHeight="1">
      <c r="A12" s="25"/>
      <c r="B12" s="25"/>
      <c r="C12" s="25"/>
      <c r="D12" s="25"/>
      <c r="E12" s="25"/>
      <c r="F12" s="25"/>
      <c r="G12" s="50"/>
      <c r="Y12" s="70" t="s">
        <v>81</v>
      </c>
      <c r="Z12" s="62">
        <v>15</v>
      </c>
    </row>
    <row r="13" spans="1:26" ht="15" customHeight="1">
      <c r="A13" s="52" t="s">
        <v>7</v>
      </c>
      <c r="B13" s="22"/>
      <c r="C13" s="22"/>
      <c r="D13" s="22"/>
      <c r="E13" s="22"/>
      <c r="F13" s="22"/>
      <c r="G13" s="22"/>
      <c r="Y13" s="70" t="s">
        <v>53</v>
      </c>
      <c r="Z13" s="62">
        <v>17</v>
      </c>
    </row>
    <row r="14" spans="1:26" ht="15" customHeight="1">
      <c r="A14" s="171" t="s">
        <v>4</v>
      </c>
      <c r="B14" s="176" t="s">
        <v>0</v>
      </c>
      <c r="C14" s="174" t="s">
        <v>1</v>
      </c>
      <c r="D14" s="174" t="s">
        <v>6</v>
      </c>
      <c r="E14" s="197" t="s">
        <v>5</v>
      </c>
      <c r="F14" s="198"/>
      <c r="G14" s="174" t="s">
        <v>7</v>
      </c>
      <c r="H14" s="183" t="s">
        <v>13</v>
      </c>
      <c r="Y14" s="72"/>
      <c r="Z14" s="73"/>
    </row>
    <row r="15" spans="1:8" ht="15" customHeight="1">
      <c r="A15" s="172"/>
      <c r="B15" s="177"/>
      <c r="C15" s="175"/>
      <c r="D15" s="175"/>
      <c r="E15" s="199"/>
      <c r="F15" s="200"/>
      <c r="G15" s="175"/>
      <c r="H15" s="184"/>
    </row>
    <row r="16" spans="1:15" ht="15" customHeight="1" thickBot="1">
      <c r="A16" s="173"/>
      <c r="B16" s="27" t="s">
        <v>23</v>
      </c>
      <c r="C16" s="27" t="s">
        <v>32</v>
      </c>
      <c r="D16" s="27" t="s">
        <v>24</v>
      </c>
      <c r="E16" s="23" t="s">
        <v>25</v>
      </c>
      <c r="F16" s="39" t="s">
        <v>12</v>
      </c>
      <c r="G16" s="24" t="s">
        <v>26</v>
      </c>
      <c r="H16" s="185"/>
      <c r="K16" s="68">
        <v>13</v>
      </c>
      <c r="L16" s="84">
        <v>20</v>
      </c>
      <c r="M16" s="84">
        <v>25</v>
      </c>
      <c r="N16" s="84">
        <v>40</v>
      </c>
      <c r="O16" s="69">
        <v>50</v>
      </c>
    </row>
    <row r="17" spans="1:15" ht="24" customHeight="1" thickTop="1">
      <c r="A17" s="104" t="s">
        <v>50</v>
      </c>
      <c r="B17" s="105">
        <v>13</v>
      </c>
      <c r="C17" s="106">
        <v>12</v>
      </c>
      <c r="D17" s="29">
        <f aca="true" t="shared" si="3" ref="D17:D37">IF(B17="","",LOOKUP(B17,$K$16:$O$16,$K17:$O17))</f>
        <v>228.25</v>
      </c>
      <c r="E17" s="81"/>
      <c r="F17" s="81">
        <v>4</v>
      </c>
      <c r="G17" s="29">
        <f>IF(B17="","",ROUND(D17*SUM(E17:F17)/1000,2))</f>
        <v>0.91</v>
      </c>
      <c r="H17" s="107"/>
      <c r="K17" s="70">
        <f>LOOKUP($C17,'表-4ウエストン'!$A$5:$B$70,'表-4ウエストン'!C$5:C$70)</f>
        <v>228.25</v>
      </c>
      <c r="L17" s="85">
        <f>LOOKUP($C17,'表-4ウエストン'!$A$5:$B$70,'表-4ウエストン'!D$5:D$70)</f>
        <v>32.74</v>
      </c>
      <c r="M17" s="85">
        <f>LOOKUP($C17,'表-4ウエストン'!$A$5:$B$70,'表-4ウエストン'!E$5:E$70)</f>
        <v>12.06</v>
      </c>
      <c r="N17" s="85">
        <f>LOOKUP($C17,'表-4ウエストン'!$A$5:$B$70,'表-4ウエストン'!F$5:F$70)</f>
        <v>1.46</v>
      </c>
      <c r="O17" s="71">
        <f>LOOKUP($C17,'表-4ウエストン'!$A$5:$B$70,'表-4ウエストン'!G$5:G$70)</f>
        <v>0.53</v>
      </c>
    </row>
    <row r="18" spans="1:15" ht="24" customHeight="1">
      <c r="A18" s="75" t="s">
        <v>83</v>
      </c>
      <c r="B18" s="76">
        <v>13</v>
      </c>
      <c r="C18" s="77">
        <v>12</v>
      </c>
      <c r="D18" s="29">
        <f t="shared" si="3"/>
        <v>228.25</v>
      </c>
      <c r="E18" s="78">
        <v>2.5</v>
      </c>
      <c r="F18" s="78"/>
      <c r="G18" s="29">
        <f aca="true" t="shared" si="4" ref="G18:G37">IF(B18="","",ROUND(D18*SUM(E18:F18)/1000,2))</f>
        <v>0.57</v>
      </c>
      <c r="H18" s="108"/>
      <c r="K18" s="70">
        <f>LOOKUP($C18,'表-4ウエストン'!$A$5:$B$70,'表-4ウエストン'!C$5:C$70)</f>
        <v>228.25</v>
      </c>
      <c r="L18" s="85">
        <f>LOOKUP($C18,'表-4ウエストン'!$A$5:$B$70,'表-4ウエストン'!D$5:D$70)</f>
        <v>32.74</v>
      </c>
      <c r="M18" s="85">
        <f>LOOKUP($C18,'表-4ウエストン'!$A$5:$B$70,'表-4ウエストン'!E$5:E$70)</f>
        <v>12.06</v>
      </c>
      <c r="N18" s="85">
        <f>LOOKUP($C18,'表-4ウエストン'!$A$5:$B$70,'表-4ウエストン'!F$5:F$70)</f>
        <v>1.46</v>
      </c>
      <c r="O18" s="71">
        <f>LOOKUP($C18,'表-4ウエストン'!$A$5:$B$70,'表-4ウエストン'!G$5:G$70)</f>
        <v>0.53</v>
      </c>
    </row>
    <row r="19" spans="1:15" ht="24" customHeight="1">
      <c r="A19" s="75" t="s">
        <v>84</v>
      </c>
      <c r="B19" s="76">
        <v>20</v>
      </c>
      <c r="C19" s="77">
        <v>12</v>
      </c>
      <c r="D19" s="29">
        <f t="shared" si="3"/>
        <v>32.74</v>
      </c>
      <c r="E19" s="78">
        <v>3.5</v>
      </c>
      <c r="F19" s="78"/>
      <c r="G19" s="29">
        <f t="shared" si="4"/>
        <v>0.11</v>
      </c>
      <c r="H19" s="108"/>
      <c r="K19" s="70">
        <f>LOOKUP($C19,'表-4ウエストン'!$A$5:$B$70,'表-4ウエストン'!C$5:C$70)</f>
        <v>228.25</v>
      </c>
      <c r="L19" s="85">
        <f>LOOKUP($C19,'表-4ウエストン'!$A$5:$B$70,'表-4ウエストン'!D$5:D$70)</f>
        <v>32.74</v>
      </c>
      <c r="M19" s="85">
        <f>LOOKUP($C19,'表-4ウエストン'!$A$5:$B$70,'表-4ウエストン'!E$5:E$70)</f>
        <v>12.06</v>
      </c>
      <c r="N19" s="85">
        <f>LOOKUP($C19,'表-4ウエストン'!$A$5:$B$70,'表-4ウエストン'!F$5:F$70)</f>
        <v>1.46</v>
      </c>
      <c r="O19" s="71">
        <f>LOOKUP($C19,'表-4ウエストン'!$A$5:$B$70,'表-4ウエストン'!G$5:G$70)</f>
        <v>0.53</v>
      </c>
    </row>
    <row r="20" spans="1:15" ht="24" customHeight="1">
      <c r="A20" s="75" t="s">
        <v>85</v>
      </c>
      <c r="B20" s="76">
        <v>20</v>
      </c>
      <c r="C20" s="77">
        <v>25</v>
      </c>
      <c r="D20" s="29">
        <f aca="true" t="shared" si="5" ref="D20:D25">IF(B20="","",LOOKUP(B20,$K$16:$O$16,$K20:$O20))</f>
        <v>107.88</v>
      </c>
      <c r="E20" s="78">
        <v>7.5</v>
      </c>
      <c r="F20" s="78"/>
      <c r="G20" s="29">
        <f>IF(B20="","",ROUND(D20*SUM(E20:F20)/1000,2))</f>
        <v>0.81</v>
      </c>
      <c r="H20" s="108"/>
      <c r="K20" s="70">
        <f>LOOKUP($C20,'表-4ウエストン'!$A$5:$B$70,'表-4ウエストン'!C$5:C$70)</f>
        <v>777.13</v>
      </c>
      <c r="L20" s="85">
        <f>LOOKUP($C20,'表-4ウエストン'!$A$5:$B$70,'表-4ウエストン'!D$5:D$70)</f>
        <v>107.88</v>
      </c>
      <c r="M20" s="85">
        <f>LOOKUP($C20,'表-4ウエストン'!$A$5:$B$70,'表-4ウエストン'!E$5:E$70)</f>
        <v>39.1</v>
      </c>
      <c r="N20" s="85">
        <f>LOOKUP($C20,'表-4ウエストン'!$A$5:$B$70,'表-4ウエストン'!F$5:F$70)</f>
        <v>4.62</v>
      </c>
      <c r="O20" s="71">
        <f>LOOKUP($C20,'表-4ウエストン'!$A$5:$B$70,'表-4ウエストン'!G$5:G$70)</f>
        <v>1.66</v>
      </c>
    </row>
    <row r="21" spans="1:15" ht="24" customHeight="1">
      <c r="A21" s="75" t="s">
        <v>86</v>
      </c>
      <c r="B21" s="76">
        <v>20</v>
      </c>
      <c r="C21" s="77">
        <v>45</v>
      </c>
      <c r="D21" s="29">
        <f t="shared" si="5"/>
        <v>313.57</v>
      </c>
      <c r="E21" s="78">
        <v>7.5</v>
      </c>
      <c r="F21" s="78"/>
      <c r="G21" s="29">
        <f t="shared" si="4"/>
        <v>2.35</v>
      </c>
      <c r="H21" s="108"/>
      <c r="K21" s="70">
        <f>LOOKUP($C21,'表-4ウエストン'!$A$5:$B$70,'表-4ウエストン'!C$5:C$70)</f>
        <v>2323.75</v>
      </c>
      <c r="L21" s="85">
        <f>LOOKUP($C21,'表-4ウエストン'!$A$5:$B$70,'表-4ウエストン'!D$5:D$70)</f>
        <v>313.57</v>
      </c>
      <c r="M21" s="85">
        <f>LOOKUP($C21,'表-4ウエストン'!$A$5:$B$70,'表-4ウエストン'!E$5:E$70)</f>
        <v>112.07</v>
      </c>
      <c r="N21" s="85">
        <f>LOOKUP($C21,'表-4ウエストン'!$A$5:$B$70,'表-4ウエストン'!F$5:F$70)</f>
        <v>12.89</v>
      </c>
      <c r="O21" s="71">
        <f>LOOKUP($C21,'表-4ウエストン'!$A$5:$B$70,'表-4ウエストン'!G$5:G$70)</f>
        <v>4.58</v>
      </c>
    </row>
    <row r="22" spans="1:15" ht="24" customHeight="1">
      <c r="A22" s="75" t="s">
        <v>3</v>
      </c>
      <c r="B22" s="76">
        <v>20</v>
      </c>
      <c r="C22" s="77">
        <v>45</v>
      </c>
      <c r="D22" s="29">
        <f t="shared" si="5"/>
        <v>313.57</v>
      </c>
      <c r="E22" s="78"/>
      <c r="F22" s="78">
        <v>5</v>
      </c>
      <c r="G22" s="29">
        <f>IF(B22="","",ROUND(D22*SUM(E22:F22)/1000,2))</f>
        <v>1.57</v>
      </c>
      <c r="H22" s="108"/>
      <c r="K22" s="70">
        <f>LOOKUP($C22,'表-4ウエストン'!$A$5:$B$70,'表-4ウエストン'!C$5:C$70)</f>
        <v>2323.75</v>
      </c>
      <c r="L22" s="85">
        <f>LOOKUP($C22,'表-4ウエストン'!$A$5:$B$70,'表-4ウエストン'!D$5:D$70)</f>
        <v>313.57</v>
      </c>
      <c r="M22" s="85">
        <f>LOOKUP($C22,'表-4ウエストン'!$A$5:$B$70,'表-4ウエストン'!E$5:E$70)</f>
        <v>112.07</v>
      </c>
      <c r="N22" s="85">
        <f>LOOKUP($C22,'表-4ウエストン'!$A$5:$B$70,'表-4ウエストン'!F$5:F$70)</f>
        <v>12.89</v>
      </c>
      <c r="O22" s="71">
        <f>LOOKUP($C22,'表-4ウエストン'!$A$5:$B$70,'表-4ウエストン'!G$5:G$70)</f>
        <v>4.58</v>
      </c>
    </row>
    <row r="23" spans="1:15" ht="24" customHeight="1">
      <c r="A23" s="75" t="s">
        <v>19</v>
      </c>
      <c r="B23" s="76">
        <v>20</v>
      </c>
      <c r="C23" s="77">
        <v>45</v>
      </c>
      <c r="D23" s="29">
        <f t="shared" si="5"/>
        <v>313.57</v>
      </c>
      <c r="E23" s="78"/>
      <c r="F23" s="78">
        <v>8</v>
      </c>
      <c r="G23" s="29">
        <f>IF(B23="","",ROUND(D23*SUM(E23:F23)/1000,2))</f>
        <v>2.51</v>
      </c>
      <c r="H23" s="108"/>
      <c r="K23" s="70">
        <f>LOOKUP($C23,'表-4ウエストン'!$A$5:$B$70,'表-4ウエストン'!C$5:C$70)</f>
        <v>2323.75</v>
      </c>
      <c r="L23" s="85">
        <f>LOOKUP($C23,'表-4ウエストン'!$A$5:$B$70,'表-4ウエストン'!D$5:D$70)</f>
        <v>313.57</v>
      </c>
      <c r="M23" s="85">
        <f>LOOKUP($C23,'表-4ウエストン'!$A$5:$B$70,'表-4ウエストン'!E$5:E$70)</f>
        <v>112.07</v>
      </c>
      <c r="N23" s="85">
        <f>LOOKUP($C23,'表-4ウエストン'!$A$5:$B$70,'表-4ウエストン'!F$5:F$70)</f>
        <v>12.89</v>
      </c>
      <c r="O23" s="71">
        <f>LOOKUP($C23,'表-4ウエストン'!$A$5:$B$70,'表-4ウエストン'!G$5:G$70)</f>
        <v>4.58</v>
      </c>
    </row>
    <row r="24" spans="1:15" ht="24" customHeight="1">
      <c r="A24" s="75" t="s">
        <v>72</v>
      </c>
      <c r="B24" s="76">
        <v>20</v>
      </c>
      <c r="C24" s="77">
        <v>45</v>
      </c>
      <c r="D24" s="29">
        <f t="shared" si="5"/>
        <v>313.57</v>
      </c>
      <c r="E24" s="78"/>
      <c r="F24" s="78">
        <v>8</v>
      </c>
      <c r="G24" s="29">
        <f>IF(B24="","",ROUND(D24*SUM(E24:F24)/1000,2))</f>
        <v>2.51</v>
      </c>
      <c r="H24" s="80"/>
      <c r="K24" s="70">
        <f>LOOKUP($C24,'表-4ウエストン'!$A$5:$B$70,'表-4ウエストン'!C$5:C$70)</f>
        <v>2323.75</v>
      </c>
      <c r="L24" s="85">
        <f>LOOKUP($C24,'表-4ウエストン'!$A$5:$B$70,'表-4ウエストン'!D$5:D$70)</f>
        <v>313.57</v>
      </c>
      <c r="M24" s="85">
        <f>LOOKUP($C24,'表-4ウエストン'!$A$5:$B$70,'表-4ウエストン'!E$5:E$70)</f>
        <v>112.07</v>
      </c>
      <c r="N24" s="85">
        <f>LOOKUP($C24,'表-4ウエストン'!$A$5:$B$70,'表-4ウエストン'!F$5:F$70)</f>
        <v>12.89</v>
      </c>
      <c r="O24" s="71">
        <f>LOOKUP($C24,'表-4ウエストン'!$A$5:$B$70,'表-4ウエストン'!G$5:G$70)</f>
        <v>4.58</v>
      </c>
    </row>
    <row r="25" spans="1:15" ht="24" customHeight="1">
      <c r="A25" s="75" t="s">
        <v>78</v>
      </c>
      <c r="B25" s="76">
        <v>20</v>
      </c>
      <c r="C25" s="77">
        <v>45</v>
      </c>
      <c r="D25" s="29">
        <f t="shared" si="5"/>
        <v>313.57</v>
      </c>
      <c r="E25" s="78"/>
      <c r="F25" s="78">
        <v>2.5</v>
      </c>
      <c r="G25" s="29">
        <f>IF(B25="","",ROUND(D25*SUM(E25:F25)/1000,2))</f>
        <v>0.78</v>
      </c>
      <c r="H25" s="80"/>
      <c r="K25" s="70">
        <f>LOOKUP($C25,'表-4ウエストン'!$A$5:$B$70,'表-4ウエストン'!C$5:C$70)</f>
        <v>2323.75</v>
      </c>
      <c r="L25" s="85">
        <f>LOOKUP($C25,'表-4ウエストン'!$A$5:$B$70,'表-4ウエストン'!D$5:D$70)</f>
        <v>313.57</v>
      </c>
      <c r="M25" s="85">
        <f>LOOKUP($C25,'表-4ウエストン'!$A$5:$B$70,'表-4ウエストン'!E$5:E$70)</f>
        <v>112.07</v>
      </c>
      <c r="N25" s="85">
        <f>LOOKUP($C25,'表-4ウエストン'!$A$5:$B$70,'表-4ウエストン'!F$5:F$70)</f>
        <v>12.89</v>
      </c>
      <c r="O25" s="71">
        <f>LOOKUP($C25,'表-4ウエストン'!$A$5:$B$70,'表-4ウエストン'!G$5:G$70)</f>
        <v>4.58</v>
      </c>
    </row>
    <row r="26" spans="1:15" ht="24" customHeight="1">
      <c r="A26" s="75"/>
      <c r="B26" s="76"/>
      <c r="C26" s="77"/>
      <c r="D26" s="29"/>
      <c r="E26" s="78"/>
      <c r="F26" s="78"/>
      <c r="G26" s="29"/>
      <c r="H26" s="80"/>
      <c r="K26" s="70" t="e">
        <f>LOOKUP($C26,'表-4ウエストン'!$A$5:$B$70,'表-4ウエストン'!C$5:C$70)</f>
        <v>#N/A</v>
      </c>
      <c r="L26" s="85" t="e">
        <f>LOOKUP($C26,'表-4ウエストン'!$A$5:$B$70,'表-4ウエストン'!D$5:D$70)</f>
        <v>#N/A</v>
      </c>
      <c r="M26" s="85" t="e">
        <f>LOOKUP($C26,'表-4ウエストン'!$A$5:$B$70,'表-4ウエストン'!E$5:E$70)</f>
        <v>#N/A</v>
      </c>
      <c r="N26" s="85" t="e">
        <f>LOOKUP($C26,'表-4ウエストン'!$A$5:$B$70,'表-4ウエストン'!F$5:F$70)</f>
        <v>#N/A</v>
      </c>
      <c r="O26" s="71" t="e">
        <f>LOOKUP($C26,'表-4ウエストン'!$A$5:$B$70,'表-4ウエストン'!G$5:G$70)</f>
        <v>#N/A</v>
      </c>
    </row>
    <row r="27" spans="1:15" ht="24" customHeight="1">
      <c r="A27" s="75"/>
      <c r="B27" s="76"/>
      <c r="C27" s="77"/>
      <c r="D27" s="29"/>
      <c r="E27" s="78"/>
      <c r="F27" s="78"/>
      <c r="G27" s="29"/>
      <c r="H27" s="80"/>
      <c r="K27" s="70" t="e">
        <f>LOOKUP($C27,'表-4ウエストン'!$A$5:$B$70,'表-4ウエストン'!C$5:C$70)</f>
        <v>#N/A</v>
      </c>
      <c r="L27" s="85" t="e">
        <f>LOOKUP($C27,'表-4ウエストン'!$A$5:$B$70,'表-4ウエストン'!D$5:D$70)</f>
        <v>#N/A</v>
      </c>
      <c r="M27" s="85" t="e">
        <f>LOOKUP($C27,'表-4ウエストン'!$A$5:$B$70,'表-4ウエストン'!E$5:E$70)</f>
        <v>#N/A</v>
      </c>
      <c r="N27" s="85" t="e">
        <f>LOOKUP($C27,'表-4ウエストン'!$A$5:$B$70,'表-4ウエストン'!F$5:F$70)</f>
        <v>#N/A</v>
      </c>
      <c r="O27" s="71" t="e">
        <f>LOOKUP($C27,'表-4ウエストン'!$A$5:$B$70,'表-4ウエストン'!G$5:G$70)</f>
        <v>#N/A</v>
      </c>
    </row>
    <row r="28" spans="1:15" ht="24" customHeight="1">
      <c r="A28" s="75"/>
      <c r="B28" s="76"/>
      <c r="C28" s="77"/>
      <c r="D28" s="29">
        <f t="shared" si="3"/>
      </c>
      <c r="E28" s="78"/>
      <c r="F28" s="78"/>
      <c r="G28" s="29">
        <f t="shared" si="4"/>
      </c>
      <c r="H28" s="80"/>
      <c r="K28" s="70" t="e">
        <f>LOOKUP($C28,'表-4ウエストン'!$A$5:$B$70,'表-4ウエストン'!C$5:C$70)</f>
        <v>#N/A</v>
      </c>
      <c r="L28" s="85" t="e">
        <f>LOOKUP($C28,'表-4ウエストン'!$A$5:$B$70,'表-4ウエストン'!D$5:D$70)</f>
        <v>#N/A</v>
      </c>
      <c r="M28" s="85" t="e">
        <f>LOOKUP($C28,'表-4ウエストン'!$A$5:$B$70,'表-4ウエストン'!E$5:E$70)</f>
        <v>#N/A</v>
      </c>
      <c r="N28" s="85" t="e">
        <f>LOOKUP($C28,'表-4ウエストン'!$A$5:$B$70,'表-4ウエストン'!F$5:F$70)</f>
        <v>#N/A</v>
      </c>
      <c r="O28" s="71" t="e">
        <f>LOOKUP($C28,'表-4ウエストン'!$A$5:$B$70,'表-4ウエストン'!G$5:G$70)</f>
        <v>#N/A</v>
      </c>
    </row>
    <row r="29" spans="1:15" ht="24" customHeight="1">
      <c r="A29" s="75"/>
      <c r="B29" s="76"/>
      <c r="C29" s="77"/>
      <c r="D29" s="29">
        <f t="shared" si="3"/>
      </c>
      <c r="E29" s="78"/>
      <c r="F29" s="78"/>
      <c r="G29" s="29">
        <f t="shared" si="4"/>
      </c>
      <c r="H29" s="80"/>
      <c r="K29" s="70" t="e">
        <f>LOOKUP($C29,'表-4ウエストン'!$A$5:$B$70,'表-4ウエストン'!C$5:C$70)</f>
        <v>#N/A</v>
      </c>
      <c r="L29" s="85" t="e">
        <f>LOOKUP($C29,'表-4ウエストン'!$A$5:$B$70,'表-4ウエストン'!D$5:D$70)</f>
        <v>#N/A</v>
      </c>
      <c r="M29" s="85" t="e">
        <f>LOOKUP($C29,'表-4ウエストン'!$A$5:$B$70,'表-4ウエストン'!E$5:E$70)</f>
        <v>#N/A</v>
      </c>
      <c r="N29" s="85" t="e">
        <f>LOOKUP($C29,'表-4ウエストン'!$A$5:$B$70,'表-4ウエストン'!F$5:F$70)</f>
        <v>#N/A</v>
      </c>
      <c r="O29" s="71" t="e">
        <f>LOOKUP($C29,'表-4ウエストン'!$A$5:$B$70,'表-4ウエストン'!G$5:G$70)</f>
        <v>#N/A</v>
      </c>
    </row>
    <row r="30" spans="1:15" ht="24" customHeight="1">
      <c r="A30" s="75"/>
      <c r="B30" s="76"/>
      <c r="C30" s="77"/>
      <c r="D30" s="29">
        <f t="shared" si="3"/>
      </c>
      <c r="E30" s="78"/>
      <c r="F30" s="78"/>
      <c r="G30" s="29">
        <f t="shared" si="4"/>
      </c>
      <c r="H30" s="80"/>
      <c r="K30" s="70" t="e">
        <f>LOOKUP($C30,'表-4ウエストン'!$A$5:$B$70,'表-4ウエストン'!C$5:C$70)</f>
        <v>#N/A</v>
      </c>
      <c r="L30" s="85" t="e">
        <f>LOOKUP($C30,'表-4ウエストン'!$A$5:$B$70,'表-4ウエストン'!D$5:D$70)</f>
        <v>#N/A</v>
      </c>
      <c r="M30" s="85" t="e">
        <f>LOOKUP($C30,'表-4ウエストン'!$A$5:$B$70,'表-4ウエストン'!E$5:E$70)</f>
        <v>#N/A</v>
      </c>
      <c r="N30" s="85" t="e">
        <f>LOOKUP($C30,'表-4ウエストン'!$A$5:$B$70,'表-4ウエストン'!F$5:F$70)</f>
        <v>#N/A</v>
      </c>
      <c r="O30" s="71" t="e">
        <f>LOOKUP($C30,'表-4ウエストン'!$A$5:$B$70,'表-4ウエストン'!G$5:G$70)</f>
        <v>#N/A</v>
      </c>
    </row>
    <row r="31" spans="1:15" ht="24" customHeight="1">
      <c r="A31" s="75"/>
      <c r="B31" s="76"/>
      <c r="C31" s="77"/>
      <c r="D31" s="29">
        <f t="shared" si="3"/>
      </c>
      <c r="E31" s="78"/>
      <c r="F31" s="78"/>
      <c r="G31" s="29">
        <f t="shared" si="4"/>
      </c>
      <c r="H31" s="80"/>
      <c r="K31" s="70" t="e">
        <f>LOOKUP($C31,'表-4ウエストン'!$A$5:$B$70,'表-4ウエストン'!C$5:C$70)</f>
        <v>#N/A</v>
      </c>
      <c r="L31" s="85" t="e">
        <f>LOOKUP($C31,'表-4ウエストン'!$A$5:$B$70,'表-4ウエストン'!D$5:D$70)</f>
        <v>#N/A</v>
      </c>
      <c r="M31" s="85" t="e">
        <f>LOOKUP($C31,'表-4ウエストン'!$A$5:$B$70,'表-4ウエストン'!E$5:E$70)</f>
        <v>#N/A</v>
      </c>
      <c r="N31" s="85" t="e">
        <f>LOOKUP($C31,'表-4ウエストン'!$A$5:$B$70,'表-4ウエストン'!F$5:F$70)</f>
        <v>#N/A</v>
      </c>
      <c r="O31" s="71" t="e">
        <f>LOOKUP($C31,'表-4ウエストン'!$A$5:$B$70,'表-4ウエストン'!G$5:G$70)</f>
        <v>#N/A</v>
      </c>
    </row>
    <row r="32" spans="1:15" ht="24" customHeight="1">
      <c r="A32" s="75"/>
      <c r="B32" s="76"/>
      <c r="C32" s="77"/>
      <c r="D32" s="29">
        <f t="shared" si="3"/>
      </c>
      <c r="E32" s="78"/>
      <c r="F32" s="78"/>
      <c r="G32" s="29">
        <f t="shared" si="4"/>
      </c>
      <c r="H32" s="80"/>
      <c r="K32" s="70" t="e">
        <f>LOOKUP($C32,'表-4ウエストン'!$A$5:$B$70,'表-4ウエストン'!C$5:C$70)</f>
        <v>#N/A</v>
      </c>
      <c r="L32" s="85" t="e">
        <f>LOOKUP($C32,'表-4ウエストン'!$A$5:$B$70,'表-4ウエストン'!D$5:D$70)</f>
        <v>#N/A</v>
      </c>
      <c r="M32" s="85" t="e">
        <f>LOOKUP($C32,'表-4ウエストン'!$A$5:$B$70,'表-4ウエストン'!E$5:E$70)</f>
        <v>#N/A</v>
      </c>
      <c r="N32" s="85" t="e">
        <f>LOOKUP($C32,'表-4ウエストン'!$A$5:$B$70,'表-4ウエストン'!F$5:F$70)</f>
        <v>#N/A</v>
      </c>
      <c r="O32" s="71" t="e">
        <f>LOOKUP($C32,'表-4ウエストン'!$A$5:$B$70,'表-4ウエストン'!G$5:G$70)</f>
        <v>#N/A</v>
      </c>
    </row>
    <row r="33" spans="1:15" ht="24" customHeight="1">
      <c r="A33" s="75"/>
      <c r="B33" s="76"/>
      <c r="C33" s="77"/>
      <c r="D33" s="29">
        <f t="shared" si="3"/>
      </c>
      <c r="E33" s="78"/>
      <c r="F33" s="78"/>
      <c r="G33" s="29">
        <f t="shared" si="4"/>
      </c>
      <c r="H33" s="80"/>
      <c r="K33" s="70" t="e">
        <f>LOOKUP($C33,'表-4ウエストン'!$A$5:$B$70,'表-4ウエストン'!C$5:C$70)</f>
        <v>#N/A</v>
      </c>
      <c r="L33" s="85" t="e">
        <f>LOOKUP($C33,'表-4ウエストン'!$A$5:$B$70,'表-4ウエストン'!D$5:D$70)</f>
        <v>#N/A</v>
      </c>
      <c r="M33" s="85" t="e">
        <f>LOOKUP($C33,'表-4ウエストン'!$A$5:$B$70,'表-4ウエストン'!E$5:E$70)</f>
        <v>#N/A</v>
      </c>
      <c r="N33" s="85" t="e">
        <f>LOOKUP($C33,'表-4ウエストン'!$A$5:$B$70,'表-4ウエストン'!F$5:F$70)</f>
        <v>#N/A</v>
      </c>
      <c r="O33" s="71" t="e">
        <f>LOOKUP($C33,'表-4ウエストン'!$A$5:$B$70,'表-4ウエストン'!G$5:G$70)</f>
        <v>#N/A</v>
      </c>
    </row>
    <row r="34" spans="1:15" ht="24" customHeight="1">
      <c r="A34" s="75"/>
      <c r="B34" s="76"/>
      <c r="C34" s="77"/>
      <c r="D34" s="29">
        <f t="shared" si="3"/>
      </c>
      <c r="E34" s="78"/>
      <c r="F34" s="78"/>
      <c r="G34" s="29">
        <f t="shared" si="4"/>
      </c>
      <c r="H34" s="80"/>
      <c r="K34" s="70" t="e">
        <f>LOOKUP($C34,'表-4ウエストン'!$A$5:$B$70,'表-4ウエストン'!C$5:C$70)</f>
        <v>#N/A</v>
      </c>
      <c r="L34" s="85" t="e">
        <f>LOOKUP($C34,'表-4ウエストン'!$A$5:$B$70,'表-4ウエストン'!D$5:D$70)</f>
        <v>#N/A</v>
      </c>
      <c r="M34" s="85" t="e">
        <f>LOOKUP($C34,'表-4ウエストン'!$A$5:$B$70,'表-4ウエストン'!E$5:E$70)</f>
        <v>#N/A</v>
      </c>
      <c r="N34" s="85" t="e">
        <f>LOOKUP($C34,'表-4ウエストン'!$A$5:$B$70,'表-4ウエストン'!F$5:F$70)</f>
        <v>#N/A</v>
      </c>
      <c r="O34" s="71" t="e">
        <f>LOOKUP($C34,'表-4ウエストン'!$A$5:$B$70,'表-4ウエストン'!G$5:G$70)</f>
        <v>#N/A</v>
      </c>
    </row>
    <row r="35" spans="1:15" ht="24" customHeight="1">
      <c r="A35" s="75"/>
      <c r="B35" s="76"/>
      <c r="C35" s="77"/>
      <c r="D35" s="29">
        <f t="shared" si="3"/>
      </c>
      <c r="E35" s="78"/>
      <c r="F35" s="78"/>
      <c r="G35" s="29">
        <f t="shared" si="4"/>
      </c>
      <c r="H35" s="80"/>
      <c r="K35" s="70" t="e">
        <f>LOOKUP($C35,'表-4ウエストン'!$A$5:$B$70,'表-4ウエストン'!C$5:C$70)</f>
        <v>#N/A</v>
      </c>
      <c r="L35" s="85" t="e">
        <f>LOOKUP($C35,'表-4ウエストン'!$A$5:$B$70,'表-4ウエストン'!D$5:D$70)</f>
        <v>#N/A</v>
      </c>
      <c r="M35" s="85" t="e">
        <f>LOOKUP($C35,'表-4ウエストン'!$A$5:$B$70,'表-4ウエストン'!E$5:E$70)</f>
        <v>#N/A</v>
      </c>
      <c r="N35" s="85" t="e">
        <f>LOOKUP($C35,'表-4ウエストン'!$A$5:$B$70,'表-4ウエストン'!F$5:F$70)</f>
        <v>#N/A</v>
      </c>
      <c r="O35" s="71" t="e">
        <f>LOOKUP($C35,'表-4ウエストン'!$A$5:$B$70,'表-4ウエストン'!G$5:G$70)</f>
        <v>#N/A</v>
      </c>
    </row>
    <row r="36" spans="1:15" ht="24" customHeight="1">
      <c r="A36" s="75"/>
      <c r="B36" s="76"/>
      <c r="C36" s="77"/>
      <c r="D36" s="29">
        <f t="shared" si="3"/>
      </c>
      <c r="E36" s="78"/>
      <c r="F36" s="78"/>
      <c r="G36" s="29">
        <f t="shared" si="4"/>
      </c>
      <c r="H36" s="80"/>
      <c r="K36" s="70" t="e">
        <f>LOOKUP($C36,'表-4ウエストン'!$A$5:$B$70,'表-4ウエストン'!C$5:C$70)</f>
        <v>#N/A</v>
      </c>
      <c r="L36" s="85" t="e">
        <f>LOOKUP($C36,'表-4ウエストン'!$A$5:$B$70,'表-4ウエストン'!D$5:D$70)</f>
        <v>#N/A</v>
      </c>
      <c r="M36" s="85" t="e">
        <f>LOOKUP($C36,'表-4ウエストン'!$A$5:$B$70,'表-4ウエストン'!E$5:E$70)</f>
        <v>#N/A</v>
      </c>
      <c r="N36" s="85" t="e">
        <f>LOOKUP($C36,'表-4ウエストン'!$A$5:$B$70,'表-4ウエストン'!F$5:F$70)</f>
        <v>#N/A</v>
      </c>
      <c r="O36" s="71" t="e">
        <f>LOOKUP($C36,'表-4ウエストン'!$A$5:$B$70,'表-4ウエストン'!G$5:G$70)</f>
        <v>#N/A</v>
      </c>
    </row>
    <row r="37" spans="1:15" ht="24" customHeight="1">
      <c r="A37" s="75"/>
      <c r="B37" s="76"/>
      <c r="C37" s="77"/>
      <c r="D37" s="29">
        <f t="shared" si="3"/>
      </c>
      <c r="E37" s="78"/>
      <c r="F37" s="78"/>
      <c r="G37" s="29">
        <f t="shared" si="4"/>
      </c>
      <c r="H37" s="80"/>
      <c r="K37" s="72" t="e">
        <f>LOOKUP($C37,'表-4ウエストン'!$A$5:$B$70,'表-4ウエストン'!C$5:C$70)</f>
        <v>#N/A</v>
      </c>
      <c r="L37" s="86" t="e">
        <f>LOOKUP($C37,'表-4ウエストン'!$A$5:$B$70,'表-4ウエストン'!D$5:D$70)</f>
        <v>#N/A</v>
      </c>
      <c r="M37" s="86" t="e">
        <f>LOOKUP($C37,'表-4ウエストン'!$A$5:$B$70,'表-4ウエストン'!E$5:E$70)</f>
        <v>#N/A</v>
      </c>
      <c r="N37" s="86" t="e">
        <f>LOOKUP($C37,'表-4ウエストン'!$A$5:$B$70,'表-4ウエストン'!F$5:F$70)</f>
        <v>#N/A</v>
      </c>
      <c r="O37" s="73" t="e">
        <f>LOOKUP($C37,'表-4ウエストン'!$A$5:$B$70,'表-4ウエストン'!G$5:G$70)</f>
        <v>#N/A</v>
      </c>
    </row>
    <row r="38" spans="1:8" ht="24" customHeight="1">
      <c r="A38" s="40" t="s">
        <v>8</v>
      </c>
      <c r="B38" s="30"/>
      <c r="C38" s="31"/>
      <c r="D38" s="31"/>
      <c r="E38" s="31"/>
      <c r="F38" s="31"/>
      <c r="G38" s="32">
        <f>SUM(G17:G37)</f>
        <v>12.12</v>
      </c>
      <c r="H38" s="26"/>
    </row>
    <row r="39" spans="1:8" ht="24" customHeight="1">
      <c r="A39" s="42" t="s">
        <v>9</v>
      </c>
      <c r="B39" s="33"/>
      <c r="C39" s="180" t="str">
        <f>G38&amp;"×10%"</f>
        <v>12.12×10%</v>
      </c>
      <c r="D39" s="181"/>
      <c r="E39" s="181"/>
      <c r="F39" s="182"/>
      <c r="G39" s="81">
        <f>ROUND(G38*0.1,2)</f>
        <v>1.21</v>
      </c>
      <c r="H39" s="79"/>
    </row>
    <row r="40" spans="1:8" ht="24" customHeight="1">
      <c r="A40" s="43" t="s">
        <v>10</v>
      </c>
      <c r="B40" s="28"/>
      <c r="C40" s="180" t="s">
        <v>87</v>
      </c>
      <c r="D40" s="181"/>
      <c r="E40" s="181"/>
      <c r="F40" s="182"/>
      <c r="G40" s="78">
        <v>8.4</v>
      </c>
      <c r="H40" s="80"/>
    </row>
    <row r="41" spans="1:8" ht="24" customHeight="1">
      <c r="A41" s="44"/>
      <c r="B41" s="34"/>
      <c r="C41" s="133"/>
      <c r="D41" s="134"/>
      <c r="E41" s="134"/>
      <c r="F41" s="135"/>
      <c r="G41" s="82"/>
      <c r="H41" s="83"/>
    </row>
    <row r="42" spans="1:8" ht="24" customHeight="1">
      <c r="A42" s="41" t="s">
        <v>11</v>
      </c>
      <c r="B42" s="35"/>
      <c r="C42" s="36"/>
      <c r="D42" s="36"/>
      <c r="E42" s="36"/>
      <c r="F42" s="36"/>
      <c r="G42" s="37">
        <f>SUM(G38:G41)</f>
        <v>21.729999999999997</v>
      </c>
      <c r="H42" s="45">
        <f>G42/100</f>
        <v>0.21729999999999997</v>
      </c>
    </row>
    <row r="43" spans="1:8" ht="27" customHeight="1">
      <c r="A43" s="97" t="s">
        <v>36</v>
      </c>
      <c r="B43" s="98"/>
      <c r="C43" s="99"/>
      <c r="D43" s="99"/>
      <c r="E43" s="99"/>
      <c r="F43" s="99"/>
      <c r="G43" s="100" t="str">
        <f>IF(H42&lt;=H43,"OK","NG")</f>
        <v>OK</v>
      </c>
      <c r="H43" s="46">
        <v>0.25</v>
      </c>
    </row>
    <row r="44" spans="1:8" ht="13.5" customHeight="1">
      <c r="A44" s="22"/>
      <c r="B44" s="22"/>
      <c r="C44" s="22"/>
      <c r="D44" s="22"/>
      <c r="E44" s="22"/>
      <c r="F44" s="22"/>
      <c r="G44" s="22"/>
      <c r="H44" s="22"/>
    </row>
    <row r="45" spans="1:8" ht="15" thickBot="1">
      <c r="A45" s="51" t="s">
        <v>34</v>
      </c>
      <c r="B45" s="22"/>
      <c r="C45" s="22"/>
      <c r="D45" s="22"/>
      <c r="E45" s="22"/>
      <c r="F45" s="22"/>
      <c r="G45" s="22"/>
      <c r="H45" s="22"/>
    </row>
    <row r="46" spans="1:8" ht="24" customHeight="1">
      <c r="A46" s="136" t="s">
        <v>14</v>
      </c>
      <c r="B46" s="137"/>
      <c r="C46" s="87"/>
      <c r="D46" s="88"/>
      <c r="E46" s="88"/>
      <c r="F46" s="88"/>
      <c r="G46" s="88"/>
      <c r="H46" s="89">
        <f>LOOKUP(H2,K1:L4,M1:M4)</f>
        <v>0.25</v>
      </c>
    </row>
    <row r="47" spans="1:8" ht="24" customHeight="1">
      <c r="A47" s="153" t="s">
        <v>15</v>
      </c>
      <c r="B47" s="154"/>
      <c r="C47" s="90" t="s">
        <v>69</v>
      </c>
      <c r="D47" s="91"/>
      <c r="E47" s="92" t="s">
        <v>35</v>
      </c>
      <c r="F47" s="91"/>
      <c r="G47" s="91" t="s">
        <v>27</v>
      </c>
      <c r="H47" s="93" t="s">
        <v>28</v>
      </c>
    </row>
    <row r="48" spans="1:8" ht="24" customHeight="1" thickBot="1">
      <c r="A48" s="155"/>
      <c r="B48" s="156"/>
      <c r="C48" s="94"/>
      <c r="D48" s="95"/>
      <c r="E48" s="95"/>
      <c r="F48" s="95"/>
      <c r="G48" s="95" t="s">
        <v>27</v>
      </c>
      <c r="H48" s="96">
        <f>H46</f>
        <v>0.25</v>
      </c>
    </row>
    <row r="49" spans="1:8" ht="17.25">
      <c r="A49" s="132" t="s">
        <v>33</v>
      </c>
      <c r="B49" s="132"/>
      <c r="C49" s="132"/>
      <c r="D49" s="132"/>
      <c r="E49" s="132"/>
      <c r="F49" s="132"/>
      <c r="G49" s="132"/>
      <c r="H49" s="132"/>
    </row>
  </sheetData>
  <sheetProtection/>
  <mergeCells count="41">
    <mergeCell ref="E6:H6"/>
    <mergeCell ref="G14:G15"/>
    <mergeCell ref="E14:F15"/>
    <mergeCell ref="C7:D7"/>
    <mergeCell ref="E9:H9"/>
    <mergeCell ref="J2:J11"/>
    <mergeCell ref="C40:F40"/>
    <mergeCell ref="C39:F39"/>
    <mergeCell ref="C9:D9"/>
    <mergeCell ref="E7:H7"/>
    <mergeCell ref="C14:C15"/>
    <mergeCell ref="H14:H16"/>
    <mergeCell ref="C5:D5"/>
    <mergeCell ref="C6:D6"/>
    <mergeCell ref="E5:H5"/>
    <mergeCell ref="E8:H8"/>
    <mergeCell ref="A14:A16"/>
    <mergeCell ref="D14:D15"/>
    <mergeCell ref="E10:H10"/>
    <mergeCell ref="C8:D8"/>
    <mergeCell ref="B14:B15"/>
    <mergeCell ref="A1:H1"/>
    <mergeCell ref="C10:D10"/>
    <mergeCell ref="A8:B8"/>
    <mergeCell ref="C11:D11"/>
    <mergeCell ref="A47:B48"/>
    <mergeCell ref="A6:B6"/>
    <mergeCell ref="A7:B7"/>
    <mergeCell ref="A5:B5"/>
    <mergeCell ref="E11:H11"/>
    <mergeCell ref="A11:B11"/>
    <mergeCell ref="A49:H49"/>
    <mergeCell ref="C41:F41"/>
    <mergeCell ref="A46:B46"/>
    <mergeCell ref="A9:B9"/>
    <mergeCell ref="A10:B10"/>
    <mergeCell ref="K1:L1"/>
    <mergeCell ref="K2:L2"/>
    <mergeCell ref="K3:L3"/>
    <mergeCell ref="K4:L4"/>
    <mergeCell ref="B4:D4"/>
  </mergeCells>
  <dataValidations count="2">
    <dataValidation type="list" allowBlank="1" showInputMessage="1" showErrorMessage="1" sqref="H2">
      <formula1>$K$1:$K$5</formula1>
    </dataValidation>
    <dataValidation type="list" allowBlank="1" showInputMessage="1" showErrorMessage="1" sqref="A6:B11">
      <formula1>$Y$1:$Y$14</formula1>
    </dataValidation>
  </dataValidations>
  <printOptions horizontalCentered="1"/>
  <pageMargins left="0.984251968503937" right="0.5905511811023623" top="0.984251968503937" bottom="0.7874015748031497" header="0.5118110236220472" footer="0.5118110236220472"/>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7">
      <selection activeCell="E45" sqref="E45"/>
    </sheetView>
  </sheetViews>
  <sheetFormatPr defaultColWidth="9.00390625" defaultRowHeight="13.5"/>
  <sheetData>
    <row r="1" ht="17.25">
      <c r="A1" s="21" t="s">
        <v>22</v>
      </c>
    </row>
  </sheetData>
  <sheetProtection/>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Z47"/>
  <sheetViews>
    <sheetView zoomScalePageLayoutView="0" workbookViewId="0" topLeftCell="A1">
      <pane ySplit="3" topLeftCell="A7" activePane="bottomLeft" state="frozen"/>
      <selection pane="topLeft" activeCell="A1" sqref="A1"/>
      <selection pane="bottomLeft" activeCell="D17" sqref="D17"/>
    </sheetView>
  </sheetViews>
  <sheetFormatPr defaultColWidth="9.00390625" defaultRowHeight="13.5"/>
  <cols>
    <col min="1" max="1" width="16.625" style="0" customWidth="1"/>
    <col min="2" max="2" width="5.625" style="0" customWidth="1"/>
    <col min="3" max="7" width="10.125" style="0" customWidth="1"/>
    <col min="8" max="8" width="13.625" style="0" customWidth="1"/>
    <col min="10" max="10" width="3.125" style="0" customWidth="1"/>
    <col min="11" max="24" width="9.00390625" style="0" hidden="1" customWidth="1"/>
    <col min="25" max="25" width="20.625" style="0" hidden="1" customWidth="1"/>
    <col min="26" max="26" width="9.00390625" style="0" hidden="1" customWidth="1"/>
  </cols>
  <sheetData>
    <row r="1" spans="1:26" ht="15" customHeight="1">
      <c r="A1" s="148" t="s">
        <v>67</v>
      </c>
      <c r="B1" s="148"/>
      <c r="C1" s="148"/>
      <c r="D1" s="148"/>
      <c r="E1" s="148"/>
      <c r="F1" s="148"/>
      <c r="G1" s="148"/>
      <c r="H1" s="148"/>
      <c r="J1" s="103" t="s">
        <v>59</v>
      </c>
      <c r="K1" s="140" t="s">
        <v>30</v>
      </c>
      <c r="L1" s="141"/>
      <c r="M1" s="47">
        <v>0.25</v>
      </c>
      <c r="O1" s="55">
        <v>0</v>
      </c>
      <c r="P1" s="56">
        <v>1</v>
      </c>
      <c r="Q1" s="64">
        <v>1</v>
      </c>
      <c r="R1" s="61">
        <f aca="true" t="shared" si="0" ref="R1:R6">IF($H$3&gt;=O1,IF($H$3&lt;=P1,1,""),"")</f>
      </c>
      <c r="T1" s="55">
        <v>0</v>
      </c>
      <c r="U1" s="56">
        <v>3</v>
      </c>
      <c r="V1" s="64">
        <v>100</v>
      </c>
      <c r="W1" s="61">
        <f aca="true" t="shared" si="1" ref="W1:W8">IF($H$3&gt;=T1,IF($H$3&lt;=U1,1,""),"")</f>
        <v>1</v>
      </c>
      <c r="Y1" s="68" t="s">
        <v>43</v>
      </c>
      <c r="Z1" s="61">
        <v>12</v>
      </c>
    </row>
    <row r="2" spans="1:26" ht="15" customHeight="1">
      <c r="A2" s="25"/>
      <c r="B2" s="25"/>
      <c r="C2" s="25"/>
      <c r="D2" s="25"/>
      <c r="E2" s="25"/>
      <c r="F2" s="25"/>
      <c r="G2" s="38" t="s">
        <v>29</v>
      </c>
      <c r="H2" s="74" t="s">
        <v>31</v>
      </c>
      <c r="J2" s="178" t="s">
        <v>56</v>
      </c>
      <c r="K2" s="142" t="s">
        <v>37</v>
      </c>
      <c r="L2" s="143"/>
      <c r="M2" s="48">
        <v>0.25</v>
      </c>
      <c r="O2" s="57">
        <v>2</v>
      </c>
      <c r="P2" s="58">
        <v>4</v>
      </c>
      <c r="Q2" s="65">
        <v>2</v>
      </c>
      <c r="R2" s="62">
        <f t="shared" si="0"/>
        <v>1</v>
      </c>
      <c r="T2" s="57">
        <v>4</v>
      </c>
      <c r="U2" s="58">
        <v>10</v>
      </c>
      <c r="V2" s="65">
        <v>90</v>
      </c>
      <c r="W2" s="62">
        <f t="shared" si="1"/>
      </c>
      <c r="Y2" s="70" t="s">
        <v>60</v>
      </c>
      <c r="Z2" s="62">
        <v>13</v>
      </c>
    </row>
    <row r="3" spans="1:26" ht="15" customHeight="1">
      <c r="A3" s="53"/>
      <c r="B3" s="25"/>
      <c r="C3" s="25"/>
      <c r="D3" s="25"/>
      <c r="E3" s="25"/>
      <c r="F3" s="25"/>
      <c r="G3" s="38" t="str">
        <f>IF(H2=K3,"全戸数","給水栓数")</f>
        <v>全戸数</v>
      </c>
      <c r="H3" s="101">
        <v>3</v>
      </c>
      <c r="J3" s="178"/>
      <c r="K3" s="142" t="s">
        <v>31</v>
      </c>
      <c r="L3" s="143"/>
      <c r="M3" s="48">
        <v>0.3</v>
      </c>
      <c r="O3" s="57">
        <v>5</v>
      </c>
      <c r="P3" s="58">
        <v>10</v>
      </c>
      <c r="Q3" s="65">
        <v>3</v>
      </c>
      <c r="R3" s="62">
        <f t="shared" si="0"/>
      </c>
      <c r="T3" s="57">
        <v>11</v>
      </c>
      <c r="U3" s="58">
        <v>20</v>
      </c>
      <c r="V3" s="65">
        <v>80</v>
      </c>
      <c r="W3" s="62">
        <f t="shared" si="1"/>
      </c>
      <c r="Y3" s="70" t="s">
        <v>50</v>
      </c>
      <c r="Z3" s="62">
        <v>12</v>
      </c>
    </row>
    <row r="4" spans="1:26" ht="15" customHeight="1">
      <c r="A4" s="53" t="s">
        <v>41</v>
      </c>
      <c r="B4" s="146" t="str">
        <f>IF(H2=K3,"(同時使用戸数","（同時使用給水栓数")</f>
        <v>(同時使用戸数</v>
      </c>
      <c r="C4" s="147"/>
      <c r="D4" s="147"/>
      <c r="E4" s="67">
        <f>IF(H2=K3,ROUNDUP(LOOKUP(1,W1:W8,V1:V8)*H3/100,0),LOOKUP(1,R1:R6,Q1:Q6))</f>
        <v>3</v>
      </c>
      <c r="F4" s="54" t="str">
        <f>IF(H2=K3,"戸)","栓)")</f>
        <v>戸)</v>
      </c>
      <c r="G4" s="50"/>
      <c r="J4" s="178"/>
      <c r="K4" s="144" t="s">
        <v>38</v>
      </c>
      <c r="L4" s="145"/>
      <c r="M4" s="49">
        <v>0.25</v>
      </c>
      <c r="O4" s="57">
        <v>11</v>
      </c>
      <c r="P4" s="58">
        <v>20</v>
      </c>
      <c r="Q4" s="65">
        <v>4</v>
      </c>
      <c r="R4" s="62">
        <f t="shared" si="0"/>
      </c>
      <c r="T4" s="57">
        <v>21</v>
      </c>
      <c r="U4" s="58">
        <v>30</v>
      </c>
      <c r="V4" s="65">
        <v>70</v>
      </c>
      <c r="W4" s="62">
        <f t="shared" si="1"/>
      </c>
      <c r="Y4" s="70" t="s">
        <v>51</v>
      </c>
      <c r="Z4" s="62">
        <v>80</v>
      </c>
    </row>
    <row r="5" spans="1:26" ht="16.5" customHeight="1" thickBot="1">
      <c r="A5" s="159" t="s">
        <v>42</v>
      </c>
      <c r="B5" s="160"/>
      <c r="C5" s="186" t="s">
        <v>41</v>
      </c>
      <c r="D5" s="160"/>
      <c r="E5" s="189" t="s">
        <v>13</v>
      </c>
      <c r="F5" s="190"/>
      <c r="G5" s="191"/>
      <c r="H5" s="192"/>
      <c r="J5" s="178"/>
      <c r="O5" s="57">
        <v>21</v>
      </c>
      <c r="P5" s="58">
        <v>30</v>
      </c>
      <c r="Q5" s="65">
        <v>5</v>
      </c>
      <c r="R5" s="62">
        <f t="shared" si="0"/>
      </c>
      <c r="T5" s="57">
        <v>31</v>
      </c>
      <c r="U5" s="58">
        <v>40</v>
      </c>
      <c r="V5" s="65">
        <v>65</v>
      </c>
      <c r="W5" s="62">
        <f t="shared" si="1"/>
      </c>
      <c r="Y5" s="70" t="s">
        <v>45</v>
      </c>
      <c r="Z5" s="62">
        <v>8</v>
      </c>
    </row>
    <row r="6" spans="1:26" ht="16.5" customHeight="1" thickTop="1">
      <c r="A6" s="157" t="s">
        <v>53</v>
      </c>
      <c r="B6" s="158"/>
      <c r="C6" s="187">
        <f aca="true" t="shared" si="2" ref="C6:C11">IF(A6="","",INDEX($Y$1:$Z$13,MATCH(A6,$Y$1:$Y$13,0),2))</f>
        <v>17</v>
      </c>
      <c r="D6" s="188"/>
      <c r="E6" s="193"/>
      <c r="F6" s="194"/>
      <c r="G6" s="195"/>
      <c r="H6" s="196"/>
      <c r="J6" s="178"/>
      <c r="K6" s="102"/>
      <c r="O6" s="59">
        <v>30</v>
      </c>
      <c r="P6" s="60">
        <v>100</v>
      </c>
      <c r="Q6" s="66">
        <v>6</v>
      </c>
      <c r="R6" s="63">
        <f t="shared" si="0"/>
      </c>
      <c r="T6" s="57">
        <v>41</v>
      </c>
      <c r="U6" s="58">
        <v>60</v>
      </c>
      <c r="V6" s="65">
        <v>60</v>
      </c>
      <c r="W6" s="62">
        <f t="shared" si="1"/>
      </c>
      <c r="Y6" s="70" t="s">
        <v>46</v>
      </c>
      <c r="Z6" s="62">
        <v>17</v>
      </c>
    </row>
    <row r="7" spans="1:26" ht="16.5" customHeight="1">
      <c r="A7" s="138"/>
      <c r="B7" s="139"/>
      <c r="C7" s="149">
        <f t="shared" si="2"/>
      </c>
      <c r="D7" s="150"/>
      <c r="E7" s="167"/>
      <c r="F7" s="168"/>
      <c r="G7" s="169"/>
      <c r="H7" s="170"/>
      <c r="J7" s="178"/>
      <c r="K7" s="102"/>
      <c r="T7" s="57">
        <v>61</v>
      </c>
      <c r="U7" s="58">
        <v>80</v>
      </c>
      <c r="V7" s="65">
        <v>55</v>
      </c>
      <c r="W7" s="62">
        <f t="shared" si="1"/>
      </c>
      <c r="Y7" s="70" t="s">
        <v>47</v>
      </c>
      <c r="Z7" s="62">
        <v>30</v>
      </c>
    </row>
    <row r="8" spans="1:26" ht="16.5" customHeight="1">
      <c r="A8" s="138"/>
      <c r="B8" s="139"/>
      <c r="C8" s="149">
        <f t="shared" si="2"/>
      </c>
      <c r="D8" s="150"/>
      <c r="E8" s="167"/>
      <c r="F8" s="168"/>
      <c r="G8" s="169"/>
      <c r="H8" s="170"/>
      <c r="J8" s="178"/>
      <c r="K8" s="102"/>
      <c r="T8" s="59">
        <v>81</v>
      </c>
      <c r="U8" s="60">
        <v>100</v>
      </c>
      <c r="V8" s="66">
        <v>50</v>
      </c>
      <c r="W8" s="63">
        <f t="shared" si="1"/>
      </c>
      <c r="Y8" s="70" t="s">
        <v>44</v>
      </c>
      <c r="Z8" s="62">
        <v>12</v>
      </c>
    </row>
    <row r="9" spans="1:26" ht="16.5" customHeight="1">
      <c r="A9" s="138"/>
      <c r="B9" s="139"/>
      <c r="C9" s="149">
        <f t="shared" si="2"/>
      </c>
      <c r="D9" s="150"/>
      <c r="E9" s="167">
        <f>IF(A9="","",INDEX(#REF!,MATCH(A9,#REF!,0),2))</f>
      </c>
      <c r="F9" s="168"/>
      <c r="G9" s="169"/>
      <c r="H9" s="170"/>
      <c r="J9" s="178"/>
      <c r="K9" s="102"/>
      <c r="Y9" s="70" t="s">
        <v>48</v>
      </c>
      <c r="Z9" s="62">
        <v>13</v>
      </c>
    </row>
    <row r="10" spans="1:26" ht="16.5" customHeight="1">
      <c r="A10" s="138"/>
      <c r="B10" s="139"/>
      <c r="C10" s="149">
        <f t="shared" si="2"/>
      </c>
      <c r="D10" s="150"/>
      <c r="E10" s="167">
        <f>IF(A10="","",INDEX(#REF!,MATCH(A10,#REF!,0),2))</f>
      </c>
      <c r="F10" s="168"/>
      <c r="G10" s="169"/>
      <c r="H10" s="170"/>
      <c r="J10" s="178"/>
      <c r="K10" s="102"/>
      <c r="Y10" s="70" t="s">
        <v>49</v>
      </c>
      <c r="Z10" s="62">
        <v>20</v>
      </c>
    </row>
    <row r="11" spans="1:26" ht="16.5" customHeight="1">
      <c r="A11" s="165"/>
      <c r="B11" s="166"/>
      <c r="C11" s="151">
        <f t="shared" si="2"/>
      </c>
      <c r="D11" s="152"/>
      <c r="E11" s="161">
        <f>IF(A11="","",INDEX(#REF!,MATCH(A11,#REF!,0),2))</f>
      </c>
      <c r="F11" s="162"/>
      <c r="G11" s="163"/>
      <c r="H11" s="164"/>
      <c r="J11" s="179"/>
      <c r="K11" s="102"/>
      <c r="Y11" s="70" t="s">
        <v>52</v>
      </c>
      <c r="Z11" s="62">
        <v>8</v>
      </c>
    </row>
    <row r="12" spans="1:26" ht="9" customHeight="1">
      <c r="A12" s="25"/>
      <c r="B12" s="25"/>
      <c r="C12" s="25"/>
      <c r="D12" s="25"/>
      <c r="E12" s="25"/>
      <c r="F12" s="25"/>
      <c r="G12" s="50"/>
      <c r="Y12" s="70" t="s">
        <v>53</v>
      </c>
      <c r="Z12" s="62">
        <v>17</v>
      </c>
    </row>
    <row r="13" spans="1:26" ht="15" customHeight="1">
      <c r="A13" s="52" t="s">
        <v>7</v>
      </c>
      <c r="B13" s="22"/>
      <c r="C13" s="22"/>
      <c r="D13" s="22"/>
      <c r="E13" s="22"/>
      <c r="F13" s="22"/>
      <c r="G13" s="22"/>
      <c r="Y13" s="72"/>
      <c r="Z13" s="73"/>
    </row>
    <row r="14" spans="1:8" ht="15" customHeight="1">
      <c r="A14" s="171" t="s">
        <v>4</v>
      </c>
      <c r="B14" s="176" t="s">
        <v>0</v>
      </c>
      <c r="C14" s="174" t="s">
        <v>1</v>
      </c>
      <c r="D14" s="174" t="s">
        <v>6</v>
      </c>
      <c r="E14" s="197" t="s">
        <v>5</v>
      </c>
      <c r="F14" s="198"/>
      <c r="G14" s="174" t="s">
        <v>7</v>
      </c>
      <c r="H14" s="183" t="s">
        <v>13</v>
      </c>
    </row>
    <row r="15" spans="1:8" ht="15" customHeight="1">
      <c r="A15" s="172"/>
      <c r="B15" s="177"/>
      <c r="C15" s="175"/>
      <c r="D15" s="175"/>
      <c r="E15" s="199"/>
      <c r="F15" s="200"/>
      <c r="G15" s="175"/>
      <c r="H15" s="184"/>
    </row>
    <row r="16" spans="1:15" ht="15" customHeight="1" thickBot="1">
      <c r="A16" s="173"/>
      <c r="B16" s="27" t="s">
        <v>61</v>
      </c>
      <c r="C16" s="27" t="s">
        <v>62</v>
      </c>
      <c r="D16" s="27" t="s">
        <v>63</v>
      </c>
      <c r="E16" s="23" t="s">
        <v>64</v>
      </c>
      <c r="F16" s="39" t="s">
        <v>12</v>
      </c>
      <c r="G16" s="24" t="s">
        <v>65</v>
      </c>
      <c r="H16" s="185"/>
      <c r="K16" s="68">
        <v>13</v>
      </c>
      <c r="L16" s="84">
        <v>20</v>
      </c>
      <c r="M16" s="84">
        <v>25</v>
      </c>
      <c r="N16" s="84">
        <v>40</v>
      </c>
      <c r="O16" s="69">
        <v>50</v>
      </c>
    </row>
    <row r="17" spans="1:15" ht="24" customHeight="1" thickTop="1">
      <c r="A17" s="104" t="s">
        <v>50</v>
      </c>
      <c r="B17" s="105">
        <v>13</v>
      </c>
      <c r="C17" s="106">
        <v>17</v>
      </c>
      <c r="D17" s="29">
        <f aca="true" t="shared" si="3" ref="D17:D35">IF(B17="","",LOOKUP(B17,$K$16:$O$16,$K17:$O17))</f>
        <v>420.88</v>
      </c>
      <c r="E17" s="81"/>
      <c r="F17" s="81">
        <v>4</v>
      </c>
      <c r="G17" s="29">
        <f aca="true" t="shared" si="4" ref="G17:G35">IF(B17="","",ROUND(D17*SUM(E17:F17)/1000,2))</f>
        <v>1.68</v>
      </c>
      <c r="H17" s="107"/>
      <c r="K17" s="70">
        <f>LOOKUP($C17,'表-4ウエストン'!$A$5:$B$70,'表-4ウエストン'!C$5:C$70)</f>
        <v>420.88</v>
      </c>
      <c r="L17" s="85">
        <f>LOOKUP($C17,'表-4ウエストン'!$A$5:$B$70,'表-4ウエストン'!D$5:D$70)</f>
        <v>59.39</v>
      </c>
      <c r="M17" s="85">
        <f>LOOKUP($C17,'表-4ウエストン'!$A$5:$B$70,'表-4ウエストン'!E$5:E$70)</f>
        <v>21.7</v>
      </c>
      <c r="N17" s="85">
        <f>LOOKUP($C17,'表-4ウエストン'!$A$5:$B$70,'表-4ウエストン'!F$5:F$70)</f>
        <v>2.6</v>
      </c>
      <c r="O17" s="71">
        <f>LOOKUP($C17,'表-4ウエストン'!$A$5:$B$70,'表-4ウエストン'!G$5:G$70)</f>
        <v>0.94</v>
      </c>
    </row>
    <row r="18" spans="1:15" ht="24" customHeight="1">
      <c r="A18" s="75" t="s">
        <v>39</v>
      </c>
      <c r="B18" s="76">
        <v>13</v>
      </c>
      <c r="C18" s="77">
        <v>17</v>
      </c>
      <c r="D18" s="29">
        <f t="shared" si="3"/>
        <v>420.88</v>
      </c>
      <c r="E18" s="78">
        <v>6</v>
      </c>
      <c r="F18" s="78"/>
      <c r="G18" s="29">
        <f t="shared" si="4"/>
        <v>2.53</v>
      </c>
      <c r="H18" s="108"/>
      <c r="K18" s="70">
        <f>LOOKUP($C18,'表-4ウエストン'!$A$5:$B$70,'表-4ウエストン'!C$5:C$70)</f>
        <v>420.88</v>
      </c>
      <c r="L18" s="85">
        <f>LOOKUP($C18,'表-4ウエストン'!$A$5:$B$70,'表-4ウエストン'!D$5:D$70)</f>
        <v>59.39</v>
      </c>
      <c r="M18" s="85">
        <f>LOOKUP($C18,'表-4ウエストン'!$A$5:$B$70,'表-4ウエストン'!E$5:E$70)</f>
        <v>21.7</v>
      </c>
      <c r="N18" s="85">
        <f>LOOKUP($C18,'表-4ウエストン'!$A$5:$B$70,'表-4ウエストン'!F$5:F$70)</f>
        <v>2.6</v>
      </c>
      <c r="O18" s="71">
        <f>LOOKUP($C18,'表-4ウエストン'!$A$5:$B$70,'表-4ウエストン'!G$5:G$70)</f>
        <v>0.94</v>
      </c>
    </row>
    <row r="19" spans="1:15" ht="24" customHeight="1">
      <c r="A19" s="75" t="s">
        <v>40</v>
      </c>
      <c r="B19" s="76">
        <v>20</v>
      </c>
      <c r="C19" s="77">
        <v>17</v>
      </c>
      <c r="D19" s="29">
        <f t="shared" si="3"/>
        <v>59.39</v>
      </c>
      <c r="E19" s="78">
        <v>11.5</v>
      </c>
      <c r="F19" s="78"/>
      <c r="G19" s="29">
        <f t="shared" si="4"/>
        <v>0.68</v>
      </c>
      <c r="H19" s="108"/>
      <c r="K19" s="70">
        <f>LOOKUP($C19,'表-4ウエストン'!$A$5:$B$70,'表-4ウエストン'!C$5:C$70)</f>
        <v>420.88</v>
      </c>
      <c r="L19" s="85">
        <f>LOOKUP($C19,'表-4ウエストン'!$A$5:$B$70,'表-4ウエストン'!D$5:D$70)</f>
        <v>59.39</v>
      </c>
      <c r="M19" s="85">
        <f>LOOKUP($C19,'表-4ウエストン'!$A$5:$B$70,'表-4ウエストン'!E$5:E$70)</f>
        <v>21.7</v>
      </c>
      <c r="N19" s="85">
        <f>LOOKUP($C19,'表-4ウエストン'!$A$5:$B$70,'表-4ウエストン'!F$5:F$70)</f>
        <v>2.6</v>
      </c>
      <c r="O19" s="71">
        <f>LOOKUP($C19,'表-4ウエストン'!$A$5:$B$70,'表-4ウエストン'!G$5:G$70)</f>
        <v>0.94</v>
      </c>
    </row>
    <row r="20" spans="1:15" ht="24" customHeight="1">
      <c r="A20" s="75" t="s">
        <v>3</v>
      </c>
      <c r="B20" s="76">
        <v>20</v>
      </c>
      <c r="C20" s="77">
        <v>17</v>
      </c>
      <c r="D20" s="29">
        <f t="shared" si="3"/>
        <v>59.39</v>
      </c>
      <c r="E20" s="78"/>
      <c r="F20" s="78">
        <v>5</v>
      </c>
      <c r="G20" s="29">
        <f t="shared" si="4"/>
        <v>0.3</v>
      </c>
      <c r="H20" s="108"/>
      <c r="K20" s="70">
        <f>LOOKUP($C20,'表-4ウエストン'!$A$5:$B$70,'表-4ウエストン'!C$5:C$70)</f>
        <v>420.88</v>
      </c>
      <c r="L20" s="85">
        <f>LOOKUP($C20,'表-4ウエストン'!$A$5:$B$70,'表-4ウエストン'!D$5:D$70)</f>
        <v>59.39</v>
      </c>
      <c r="M20" s="85">
        <f>LOOKUP($C20,'表-4ウエストン'!$A$5:$B$70,'表-4ウエストン'!E$5:E$70)</f>
        <v>21.7</v>
      </c>
      <c r="N20" s="85">
        <f>LOOKUP($C20,'表-4ウエストン'!$A$5:$B$70,'表-4ウエストン'!F$5:F$70)</f>
        <v>2.6</v>
      </c>
      <c r="O20" s="71">
        <f>LOOKUP($C20,'表-4ウエストン'!$A$5:$B$70,'表-4ウエストン'!G$5:G$70)</f>
        <v>0.94</v>
      </c>
    </row>
    <row r="21" spans="1:15" ht="24" customHeight="1">
      <c r="A21" s="75" t="s">
        <v>66</v>
      </c>
      <c r="B21" s="76">
        <v>20</v>
      </c>
      <c r="C21" s="77">
        <v>17</v>
      </c>
      <c r="D21" s="29">
        <f t="shared" si="3"/>
        <v>59.39</v>
      </c>
      <c r="E21" s="78"/>
      <c r="F21" s="78">
        <v>8</v>
      </c>
      <c r="G21" s="29">
        <f t="shared" si="4"/>
        <v>0.48</v>
      </c>
      <c r="H21" s="108"/>
      <c r="K21" s="70">
        <f>LOOKUP($C21,'表-4ウエストン'!$A$5:$B$70,'表-4ウエストン'!C$5:C$70)</f>
        <v>420.88</v>
      </c>
      <c r="L21" s="85">
        <f>LOOKUP($C21,'表-4ウエストン'!$A$5:$B$70,'表-4ウエストン'!D$5:D$70)</f>
        <v>59.39</v>
      </c>
      <c r="M21" s="85">
        <f>LOOKUP($C21,'表-4ウエストン'!$A$5:$B$70,'表-4ウエストン'!E$5:E$70)</f>
        <v>21.7</v>
      </c>
      <c r="N21" s="85">
        <f>LOOKUP($C21,'表-4ウエストン'!$A$5:$B$70,'表-4ウエストン'!F$5:F$70)</f>
        <v>2.6</v>
      </c>
      <c r="O21" s="71">
        <f>LOOKUP($C21,'表-4ウエストン'!$A$5:$B$70,'表-4ウエストン'!G$5:G$70)</f>
        <v>0.94</v>
      </c>
    </row>
    <row r="22" spans="1:15" ht="24" customHeight="1">
      <c r="A22" s="75" t="s">
        <v>82</v>
      </c>
      <c r="B22" s="76">
        <v>20</v>
      </c>
      <c r="C22" s="77">
        <v>17</v>
      </c>
      <c r="D22" s="29">
        <f t="shared" si="3"/>
        <v>59.39</v>
      </c>
      <c r="E22" s="78"/>
      <c r="F22" s="78">
        <v>8</v>
      </c>
      <c r="G22" s="29">
        <f t="shared" si="4"/>
        <v>0.48</v>
      </c>
      <c r="H22" s="80"/>
      <c r="K22" s="70">
        <f>LOOKUP($C22,'表-4ウエストン'!$A$5:$B$70,'表-4ウエストン'!C$5:C$70)</f>
        <v>420.88</v>
      </c>
      <c r="L22" s="85">
        <f>LOOKUP($C22,'表-4ウエストン'!$A$5:$B$70,'表-4ウエストン'!D$5:D$70)</f>
        <v>59.39</v>
      </c>
      <c r="M22" s="85">
        <f>LOOKUP($C22,'表-4ウエストン'!$A$5:$B$70,'表-4ウエストン'!E$5:E$70)</f>
        <v>21.7</v>
      </c>
      <c r="N22" s="85">
        <f>LOOKUP($C22,'表-4ウエストン'!$A$5:$B$70,'表-4ウエストン'!F$5:F$70)</f>
        <v>2.6</v>
      </c>
      <c r="O22" s="71">
        <f>LOOKUP($C22,'表-4ウエストン'!$A$5:$B$70,'表-4ウエストン'!G$5:G$70)</f>
        <v>0.94</v>
      </c>
    </row>
    <row r="23" spans="1:15" ht="24" customHeight="1">
      <c r="A23" s="75" t="s">
        <v>16</v>
      </c>
      <c r="B23" s="76">
        <v>40</v>
      </c>
      <c r="C23" s="77">
        <v>17</v>
      </c>
      <c r="D23" s="29">
        <f>IF(B23="","",LOOKUP(B23,$K$16:$O$16,$K23:$O23))</f>
        <v>2.6</v>
      </c>
      <c r="E23" s="78">
        <v>0.5</v>
      </c>
      <c r="F23" s="78"/>
      <c r="G23" s="29">
        <f>IF(B23="","",ROUND(D23*SUM(E23:F23)/1000,2))</f>
        <v>0</v>
      </c>
      <c r="H23" s="80"/>
      <c r="K23" s="70">
        <f>LOOKUP($C23,'表-4ウエストン'!$A$5:$B$70,'表-4ウエストン'!C$5:C$70)</f>
        <v>420.88</v>
      </c>
      <c r="L23" s="85">
        <f>LOOKUP($C23,'表-4ウエストン'!$A$5:$B$70,'表-4ウエストン'!D$5:D$70)</f>
        <v>59.39</v>
      </c>
      <c r="M23" s="85">
        <f>LOOKUP($C23,'表-4ウエストン'!$A$5:$B$70,'表-4ウエストン'!E$5:E$70)</f>
        <v>21.7</v>
      </c>
      <c r="N23" s="85">
        <f>LOOKUP($C23,'表-4ウエストン'!$A$5:$B$70,'表-4ウエストン'!F$5:F$70)</f>
        <v>2.6</v>
      </c>
      <c r="O23" s="71">
        <f>LOOKUP($C23,'表-4ウエストン'!$A$5:$B$70,'表-4ウエストン'!G$5:G$70)</f>
        <v>0.94</v>
      </c>
    </row>
    <row r="24" spans="1:15" ht="24" customHeight="1">
      <c r="A24" s="75" t="s">
        <v>17</v>
      </c>
      <c r="B24" s="76">
        <v>40</v>
      </c>
      <c r="C24" s="77">
        <v>34</v>
      </c>
      <c r="D24" s="29">
        <f>IF(B24="","",LOOKUP(B24,$K$16:$O$16,$K24:$O24))</f>
        <v>8.31</v>
      </c>
      <c r="E24" s="78">
        <v>0.5</v>
      </c>
      <c r="F24" s="78"/>
      <c r="G24" s="29">
        <f>IF(B24="","",ROUND(D24*SUM(E24:F24)/1000,2))</f>
        <v>0</v>
      </c>
      <c r="H24" s="80"/>
      <c r="K24" s="70">
        <f>LOOKUP($C24,'表-4ウエストン'!$A$5:$B$70,'表-4ウエストン'!C$5:C$70)</f>
        <v>1454.43</v>
      </c>
      <c r="L24" s="85">
        <f>LOOKUP($C24,'表-4ウエストン'!$A$5:$B$70,'表-4ウエストン'!D$5:D$70)</f>
        <v>198.61</v>
      </c>
      <c r="M24" s="85">
        <f>LOOKUP($C24,'表-4ウエストン'!$A$5:$B$70,'表-4ウエストン'!E$5:E$70)</f>
        <v>71.41</v>
      </c>
      <c r="N24" s="85">
        <f>LOOKUP($C24,'表-4ウエストン'!$A$5:$B$70,'表-4ウエストン'!F$5:F$70)</f>
        <v>8.31</v>
      </c>
      <c r="O24" s="71">
        <f>LOOKUP($C24,'表-4ウエストン'!$A$5:$B$70,'表-4ウエストン'!G$5:G$70)</f>
        <v>2.96</v>
      </c>
    </row>
    <row r="25" spans="1:15" ht="24" customHeight="1">
      <c r="A25" s="75" t="s">
        <v>18</v>
      </c>
      <c r="B25" s="76">
        <v>40</v>
      </c>
      <c r="C25" s="77">
        <v>51</v>
      </c>
      <c r="D25" s="29">
        <f>IF(B25="","",LOOKUP(B25,$K$16:$O$16,$K25:$O25))</f>
        <v>16.05</v>
      </c>
      <c r="E25" s="78">
        <v>3.5</v>
      </c>
      <c r="F25" s="78"/>
      <c r="G25" s="29">
        <f>IF(B25="","",ROUND(D25*SUM(E25:F25)/1000,2))</f>
        <v>0.06</v>
      </c>
      <c r="H25" s="80"/>
      <c r="K25" s="70">
        <f>LOOKUP($C25,'表-4ウエストン'!$A$5:$B$70,'表-4ウエストン'!C$5:C$70)</f>
        <v>2935.6</v>
      </c>
      <c r="L25" s="85">
        <f>LOOKUP($C25,'表-4ウエストン'!$A$5:$B$70,'表-4ウエストン'!D$5:D$70)</f>
        <v>393.86</v>
      </c>
      <c r="M25" s="85">
        <f>LOOKUP($C25,'表-4ウエストン'!$A$5:$B$70,'表-4ウエストン'!E$5:E$70)</f>
        <v>140.34</v>
      </c>
      <c r="N25" s="85">
        <f>LOOKUP($C25,'表-4ウエストン'!$A$5:$B$70,'表-4ウエストン'!F$5:F$70)</f>
        <v>16.05</v>
      </c>
      <c r="O25" s="71">
        <f>LOOKUP($C25,'表-4ウエストン'!$A$5:$B$70,'表-4ウエストン'!G$5:G$70)</f>
        <v>5.69</v>
      </c>
    </row>
    <row r="26" spans="1:15" ht="24" customHeight="1">
      <c r="A26" s="75" t="s">
        <v>75</v>
      </c>
      <c r="B26" s="76">
        <v>40</v>
      </c>
      <c r="C26" s="77">
        <v>51</v>
      </c>
      <c r="D26" s="29">
        <f>IF(B26="","",LOOKUP(B26,$K$16:$O$16,$K26:$O26))</f>
        <v>16.05</v>
      </c>
      <c r="E26" s="78"/>
      <c r="F26" s="78">
        <v>0.3</v>
      </c>
      <c r="G26" s="29">
        <f>IF(B26="","",ROUND(D26*SUM(E26:F26)/1000,2))</f>
        <v>0</v>
      </c>
      <c r="H26" s="80"/>
      <c r="K26" s="70">
        <f>LOOKUP($C26,'表-4ウエストン'!$A$5:$B$70,'表-4ウエストン'!C$5:C$70)</f>
        <v>2935.6</v>
      </c>
      <c r="L26" s="85">
        <f>LOOKUP($C26,'表-4ウエストン'!$A$5:$B$70,'表-4ウエストン'!D$5:D$70)</f>
        <v>393.86</v>
      </c>
      <c r="M26" s="85">
        <f>LOOKUP($C26,'表-4ウエストン'!$A$5:$B$70,'表-4ウエストン'!E$5:E$70)</f>
        <v>140.34</v>
      </c>
      <c r="N26" s="85">
        <f>LOOKUP($C26,'表-4ウエストン'!$A$5:$B$70,'表-4ウエストン'!F$5:F$70)</f>
        <v>16.05</v>
      </c>
      <c r="O26" s="71">
        <f>LOOKUP($C26,'表-4ウエストン'!$A$5:$B$70,'表-4ウエストン'!G$5:G$70)</f>
        <v>5.69</v>
      </c>
    </row>
    <row r="27" spans="1:15" ht="24" customHeight="1">
      <c r="A27" s="75" t="s">
        <v>77</v>
      </c>
      <c r="B27" s="76">
        <v>40</v>
      </c>
      <c r="C27" s="77">
        <v>51</v>
      </c>
      <c r="D27" s="29">
        <f>IF(B27="","",LOOKUP(B27,$K$16:$O$16,$K27:$O27))</f>
        <v>16.05</v>
      </c>
      <c r="E27" s="78"/>
      <c r="F27" s="78">
        <v>0.3</v>
      </c>
      <c r="G27" s="29">
        <f>IF(B27="","",ROUND(D27*SUM(E27:F27)/1000,2))</f>
        <v>0</v>
      </c>
      <c r="H27" s="80"/>
      <c r="K27" s="70">
        <f>LOOKUP($C27,'表-4ウエストン'!$A$5:$B$70,'表-4ウエストン'!C$5:C$70)</f>
        <v>2935.6</v>
      </c>
      <c r="L27" s="85">
        <f>LOOKUP($C27,'表-4ウエストン'!$A$5:$B$70,'表-4ウエストン'!D$5:D$70)</f>
        <v>393.86</v>
      </c>
      <c r="M27" s="85">
        <f>LOOKUP($C27,'表-4ウエストン'!$A$5:$B$70,'表-4ウエストン'!E$5:E$70)</f>
        <v>140.34</v>
      </c>
      <c r="N27" s="85">
        <f>LOOKUP($C27,'表-4ウエストン'!$A$5:$B$70,'表-4ウエストン'!F$5:F$70)</f>
        <v>16.05</v>
      </c>
      <c r="O27" s="71">
        <f>LOOKUP($C27,'表-4ウエストン'!$A$5:$B$70,'表-4ウエストン'!G$5:G$70)</f>
        <v>5.69</v>
      </c>
    </row>
    <row r="28" spans="1:15" ht="24" customHeight="1">
      <c r="A28" s="75"/>
      <c r="B28" s="76"/>
      <c r="C28" s="77"/>
      <c r="D28" s="29">
        <f t="shared" si="3"/>
      </c>
      <c r="E28" s="78"/>
      <c r="F28" s="78"/>
      <c r="G28" s="29">
        <f t="shared" si="4"/>
      </c>
      <c r="H28" s="80"/>
      <c r="K28" s="70" t="e">
        <f>LOOKUP($C28,'表-4ウエストン'!$A$5:$B$70,'表-4ウエストン'!C$5:C$70)</f>
        <v>#N/A</v>
      </c>
      <c r="L28" s="85" t="e">
        <f>LOOKUP($C28,'表-4ウエストン'!$A$5:$B$70,'表-4ウエストン'!D$5:D$70)</f>
        <v>#N/A</v>
      </c>
      <c r="M28" s="85" t="e">
        <f>LOOKUP($C28,'表-4ウエストン'!$A$5:$B$70,'表-4ウエストン'!E$5:E$70)</f>
        <v>#N/A</v>
      </c>
      <c r="N28" s="85" t="e">
        <f>LOOKUP($C28,'表-4ウエストン'!$A$5:$B$70,'表-4ウエストン'!F$5:F$70)</f>
        <v>#N/A</v>
      </c>
      <c r="O28" s="71" t="e">
        <f>LOOKUP($C28,'表-4ウエストン'!$A$5:$B$70,'表-4ウエストン'!G$5:G$70)</f>
        <v>#N/A</v>
      </c>
    </row>
    <row r="29" spans="1:15" ht="24" customHeight="1">
      <c r="A29" s="75"/>
      <c r="B29" s="76"/>
      <c r="C29" s="77"/>
      <c r="D29" s="29">
        <f t="shared" si="3"/>
      </c>
      <c r="E29" s="78"/>
      <c r="F29" s="78"/>
      <c r="G29" s="29">
        <f t="shared" si="4"/>
      </c>
      <c r="H29" s="80"/>
      <c r="K29" s="70" t="e">
        <f>LOOKUP($C29,'表-4ウエストン'!$A$5:$B$70,'表-4ウエストン'!C$5:C$70)</f>
        <v>#N/A</v>
      </c>
      <c r="L29" s="85" t="e">
        <f>LOOKUP($C29,'表-4ウエストン'!$A$5:$B$70,'表-4ウエストン'!D$5:D$70)</f>
        <v>#N/A</v>
      </c>
      <c r="M29" s="85" t="e">
        <f>LOOKUP($C29,'表-4ウエストン'!$A$5:$B$70,'表-4ウエストン'!E$5:E$70)</f>
        <v>#N/A</v>
      </c>
      <c r="N29" s="85" t="e">
        <f>LOOKUP($C29,'表-4ウエストン'!$A$5:$B$70,'表-4ウエストン'!F$5:F$70)</f>
        <v>#N/A</v>
      </c>
      <c r="O29" s="71" t="e">
        <f>LOOKUP($C29,'表-4ウエストン'!$A$5:$B$70,'表-4ウエストン'!G$5:G$70)</f>
        <v>#N/A</v>
      </c>
    </row>
    <row r="30" spans="1:15" ht="24" customHeight="1">
      <c r="A30" s="75"/>
      <c r="B30" s="76"/>
      <c r="C30" s="77"/>
      <c r="D30" s="29">
        <f t="shared" si="3"/>
      </c>
      <c r="E30" s="78"/>
      <c r="F30" s="78"/>
      <c r="G30" s="29">
        <f t="shared" si="4"/>
      </c>
      <c r="H30" s="80"/>
      <c r="K30" s="70" t="e">
        <f>LOOKUP($C30,'表-4ウエストン'!$A$5:$B$70,'表-4ウエストン'!C$5:C$70)</f>
        <v>#N/A</v>
      </c>
      <c r="L30" s="85" t="e">
        <f>LOOKUP($C30,'表-4ウエストン'!$A$5:$B$70,'表-4ウエストン'!D$5:D$70)</f>
        <v>#N/A</v>
      </c>
      <c r="M30" s="85" t="e">
        <f>LOOKUP($C30,'表-4ウエストン'!$A$5:$B$70,'表-4ウエストン'!E$5:E$70)</f>
        <v>#N/A</v>
      </c>
      <c r="N30" s="85" t="e">
        <f>LOOKUP($C30,'表-4ウエストン'!$A$5:$B$70,'表-4ウエストン'!F$5:F$70)</f>
        <v>#N/A</v>
      </c>
      <c r="O30" s="71" t="e">
        <f>LOOKUP($C30,'表-4ウエストン'!$A$5:$B$70,'表-4ウエストン'!G$5:G$70)</f>
        <v>#N/A</v>
      </c>
    </row>
    <row r="31" spans="1:15" ht="24" customHeight="1">
      <c r="A31" s="75"/>
      <c r="B31" s="76"/>
      <c r="C31" s="77"/>
      <c r="D31" s="29">
        <f t="shared" si="3"/>
      </c>
      <c r="E31" s="78"/>
      <c r="F31" s="78"/>
      <c r="G31" s="29">
        <f t="shared" si="4"/>
      </c>
      <c r="H31" s="80"/>
      <c r="K31" s="70" t="e">
        <f>LOOKUP($C31,'表-4ウエストン'!$A$5:$B$70,'表-4ウエストン'!C$5:C$70)</f>
        <v>#N/A</v>
      </c>
      <c r="L31" s="85" t="e">
        <f>LOOKUP($C31,'表-4ウエストン'!$A$5:$B$70,'表-4ウエストン'!D$5:D$70)</f>
        <v>#N/A</v>
      </c>
      <c r="M31" s="85" t="e">
        <f>LOOKUP($C31,'表-4ウエストン'!$A$5:$B$70,'表-4ウエストン'!E$5:E$70)</f>
        <v>#N/A</v>
      </c>
      <c r="N31" s="85" t="e">
        <f>LOOKUP($C31,'表-4ウエストン'!$A$5:$B$70,'表-4ウエストン'!F$5:F$70)</f>
        <v>#N/A</v>
      </c>
      <c r="O31" s="71" t="e">
        <f>LOOKUP($C31,'表-4ウエストン'!$A$5:$B$70,'表-4ウエストン'!G$5:G$70)</f>
        <v>#N/A</v>
      </c>
    </row>
    <row r="32" spans="1:15" ht="24" customHeight="1">
      <c r="A32" s="75"/>
      <c r="B32" s="76"/>
      <c r="C32" s="77"/>
      <c r="D32" s="29">
        <f t="shared" si="3"/>
      </c>
      <c r="E32" s="78"/>
      <c r="F32" s="78"/>
      <c r="G32" s="29">
        <f t="shared" si="4"/>
      </c>
      <c r="H32" s="80"/>
      <c r="K32" s="70" t="e">
        <f>LOOKUP($C32,'表-4ウエストン'!$A$5:$B$70,'表-4ウエストン'!C$5:C$70)</f>
        <v>#N/A</v>
      </c>
      <c r="L32" s="85" t="e">
        <f>LOOKUP($C32,'表-4ウエストン'!$A$5:$B$70,'表-4ウエストン'!D$5:D$70)</f>
        <v>#N/A</v>
      </c>
      <c r="M32" s="85" t="e">
        <f>LOOKUP($C32,'表-4ウエストン'!$A$5:$B$70,'表-4ウエストン'!E$5:E$70)</f>
        <v>#N/A</v>
      </c>
      <c r="N32" s="85" t="e">
        <f>LOOKUP($C32,'表-4ウエストン'!$A$5:$B$70,'表-4ウエストン'!F$5:F$70)</f>
        <v>#N/A</v>
      </c>
      <c r="O32" s="71" t="e">
        <f>LOOKUP($C32,'表-4ウエストン'!$A$5:$B$70,'表-4ウエストン'!G$5:G$70)</f>
        <v>#N/A</v>
      </c>
    </row>
    <row r="33" spans="1:15" ht="24" customHeight="1">
      <c r="A33" s="75"/>
      <c r="B33" s="76"/>
      <c r="C33" s="77"/>
      <c r="D33" s="29">
        <f t="shared" si="3"/>
      </c>
      <c r="E33" s="78"/>
      <c r="F33" s="78"/>
      <c r="G33" s="29">
        <f t="shared" si="4"/>
      </c>
      <c r="H33" s="80"/>
      <c r="K33" s="70" t="e">
        <f>LOOKUP($C33,'表-4ウエストン'!$A$5:$B$70,'表-4ウエストン'!C$5:C$70)</f>
        <v>#N/A</v>
      </c>
      <c r="L33" s="85" t="e">
        <f>LOOKUP($C33,'表-4ウエストン'!$A$5:$B$70,'表-4ウエストン'!D$5:D$70)</f>
        <v>#N/A</v>
      </c>
      <c r="M33" s="85" t="e">
        <f>LOOKUP($C33,'表-4ウエストン'!$A$5:$B$70,'表-4ウエストン'!E$5:E$70)</f>
        <v>#N/A</v>
      </c>
      <c r="N33" s="85" t="e">
        <f>LOOKUP($C33,'表-4ウエストン'!$A$5:$B$70,'表-4ウエストン'!F$5:F$70)</f>
        <v>#N/A</v>
      </c>
      <c r="O33" s="71" t="e">
        <f>LOOKUP($C33,'表-4ウエストン'!$A$5:$B$70,'表-4ウエストン'!G$5:G$70)</f>
        <v>#N/A</v>
      </c>
    </row>
    <row r="34" spans="1:15" ht="24" customHeight="1">
      <c r="A34" s="75"/>
      <c r="B34" s="76"/>
      <c r="C34" s="77"/>
      <c r="D34" s="29">
        <f t="shared" si="3"/>
      </c>
      <c r="E34" s="78"/>
      <c r="F34" s="78"/>
      <c r="G34" s="29">
        <f t="shared" si="4"/>
      </c>
      <c r="H34" s="80"/>
      <c r="K34" s="70" t="e">
        <f>LOOKUP($C34,'表-4ウエストン'!$A$5:$B$70,'表-4ウエストン'!C$5:C$70)</f>
        <v>#N/A</v>
      </c>
      <c r="L34" s="85" t="e">
        <f>LOOKUP($C34,'表-4ウエストン'!$A$5:$B$70,'表-4ウエストン'!D$5:D$70)</f>
        <v>#N/A</v>
      </c>
      <c r="M34" s="85" t="e">
        <f>LOOKUP($C34,'表-4ウエストン'!$A$5:$B$70,'表-4ウエストン'!E$5:E$70)</f>
        <v>#N/A</v>
      </c>
      <c r="N34" s="85" t="e">
        <f>LOOKUP($C34,'表-4ウエストン'!$A$5:$B$70,'表-4ウエストン'!F$5:F$70)</f>
        <v>#N/A</v>
      </c>
      <c r="O34" s="71" t="e">
        <f>LOOKUP($C34,'表-4ウエストン'!$A$5:$B$70,'表-4ウエストン'!G$5:G$70)</f>
        <v>#N/A</v>
      </c>
    </row>
    <row r="35" spans="1:15" ht="24" customHeight="1">
      <c r="A35" s="75"/>
      <c r="B35" s="76"/>
      <c r="C35" s="77"/>
      <c r="D35" s="29">
        <f t="shared" si="3"/>
      </c>
      <c r="E35" s="78"/>
      <c r="F35" s="78"/>
      <c r="G35" s="29">
        <f t="shared" si="4"/>
      </c>
      <c r="H35" s="80"/>
      <c r="K35" s="72" t="e">
        <f>LOOKUP($C35,'表-4ウエストン'!$A$5:$B$70,'表-4ウエストン'!C$5:C$70)</f>
        <v>#N/A</v>
      </c>
      <c r="L35" s="86" t="e">
        <f>LOOKUP($C35,'表-4ウエストン'!$A$5:$B$70,'表-4ウエストン'!D$5:D$70)</f>
        <v>#N/A</v>
      </c>
      <c r="M35" s="86" t="e">
        <f>LOOKUP($C35,'表-4ウエストン'!$A$5:$B$70,'表-4ウエストン'!E$5:E$70)</f>
        <v>#N/A</v>
      </c>
      <c r="N35" s="86" t="e">
        <f>LOOKUP($C35,'表-4ウエストン'!$A$5:$B$70,'表-4ウエストン'!F$5:F$70)</f>
        <v>#N/A</v>
      </c>
      <c r="O35" s="73" t="e">
        <f>LOOKUP($C35,'表-4ウエストン'!$A$5:$B$70,'表-4ウエストン'!G$5:G$70)</f>
        <v>#N/A</v>
      </c>
    </row>
    <row r="36" spans="1:8" ht="24" customHeight="1">
      <c r="A36" s="40" t="s">
        <v>8</v>
      </c>
      <c r="B36" s="30"/>
      <c r="C36" s="31"/>
      <c r="D36" s="31"/>
      <c r="E36" s="31"/>
      <c r="F36" s="31"/>
      <c r="G36" s="32">
        <f>SUM(G17:G35)</f>
        <v>6.21</v>
      </c>
      <c r="H36" s="26"/>
    </row>
    <row r="37" spans="1:8" ht="24" customHeight="1">
      <c r="A37" s="42" t="s">
        <v>9</v>
      </c>
      <c r="B37" s="33"/>
      <c r="C37" s="180" t="str">
        <f>G36&amp;"×10%"</f>
        <v>6.21×10%</v>
      </c>
      <c r="D37" s="181"/>
      <c r="E37" s="181"/>
      <c r="F37" s="182"/>
      <c r="G37" s="81">
        <f>ROUND(G36*0.1,2)</f>
        <v>0.62</v>
      </c>
      <c r="H37" s="79"/>
    </row>
    <row r="38" spans="1:8" ht="24" customHeight="1">
      <c r="A38" s="43" t="s">
        <v>10</v>
      </c>
      <c r="B38" s="28"/>
      <c r="C38" s="180" t="s">
        <v>80</v>
      </c>
      <c r="D38" s="181"/>
      <c r="E38" s="181"/>
      <c r="F38" s="182"/>
      <c r="G38" s="78">
        <v>8.4</v>
      </c>
      <c r="H38" s="80"/>
    </row>
    <row r="39" spans="1:8" ht="24" customHeight="1">
      <c r="A39" s="44"/>
      <c r="B39" s="34"/>
      <c r="C39" s="133"/>
      <c r="D39" s="134"/>
      <c r="E39" s="134"/>
      <c r="F39" s="135"/>
      <c r="G39" s="82"/>
      <c r="H39" s="83"/>
    </row>
    <row r="40" spans="1:8" ht="24" customHeight="1">
      <c r="A40" s="41" t="s">
        <v>11</v>
      </c>
      <c r="B40" s="35"/>
      <c r="C40" s="36"/>
      <c r="D40" s="36"/>
      <c r="E40" s="36"/>
      <c r="F40" s="36"/>
      <c r="G40" s="37">
        <f>SUM(G36:G39)</f>
        <v>15.23</v>
      </c>
      <c r="H40" s="45">
        <f>G40/100</f>
        <v>0.1523</v>
      </c>
    </row>
    <row r="41" spans="1:8" ht="27" customHeight="1">
      <c r="A41" s="97" t="s">
        <v>36</v>
      </c>
      <c r="B41" s="98"/>
      <c r="C41" s="99"/>
      <c r="D41" s="99"/>
      <c r="E41" s="99"/>
      <c r="F41" s="99"/>
      <c r="G41" s="100" t="str">
        <f>IF(H40&lt;=H41,"OK","NG")</f>
        <v>OK</v>
      </c>
      <c r="H41" s="46">
        <v>0.25</v>
      </c>
    </row>
    <row r="42" spans="1:8" ht="13.5" customHeight="1">
      <c r="A42" s="22"/>
      <c r="B42" s="22"/>
      <c r="C42" s="22"/>
      <c r="D42" s="22"/>
      <c r="E42" s="22"/>
      <c r="F42" s="22"/>
      <c r="G42" s="22"/>
      <c r="H42" s="22"/>
    </row>
    <row r="43" spans="1:8" ht="15" thickBot="1">
      <c r="A43" s="51" t="s">
        <v>34</v>
      </c>
      <c r="B43" s="22"/>
      <c r="C43" s="22"/>
      <c r="D43" s="22"/>
      <c r="E43" s="22"/>
      <c r="F43" s="22"/>
      <c r="G43" s="22"/>
      <c r="H43" s="22"/>
    </row>
    <row r="44" spans="1:8" ht="24" customHeight="1">
      <c r="A44" s="136" t="s">
        <v>14</v>
      </c>
      <c r="B44" s="137"/>
      <c r="C44" s="87"/>
      <c r="D44" s="88"/>
      <c r="E44" s="88"/>
      <c r="F44" s="88"/>
      <c r="G44" s="88"/>
      <c r="H44" s="89">
        <f>LOOKUP(H2,K1:L4,M1:M4)</f>
        <v>0.3</v>
      </c>
    </row>
    <row r="45" spans="1:8" ht="24" customHeight="1">
      <c r="A45" s="153" t="s">
        <v>15</v>
      </c>
      <c r="B45" s="154"/>
      <c r="C45" s="90" t="s">
        <v>69</v>
      </c>
      <c r="D45" s="91"/>
      <c r="E45" s="92" t="s">
        <v>35</v>
      </c>
      <c r="F45" s="91"/>
      <c r="G45" s="91" t="s">
        <v>27</v>
      </c>
      <c r="H45" s="93" t="s">
        <v>28</v>
      </c>
    </row>
    <row r="46" spans="1:8" ht="24" customHeight="1" thickBot="1">
      <c r="A46" s="155"/>
      <c r="B46" s="156"/>
      <c r="C46" s="94"/>
      <c r="D46" s="95"/>
      <c r="E46" s="95"/>
      <c r="F46" s="95"/>
      <c r="G46" s="95" t="s">
        <v>27</v>
      </c>
      <c r="H46" s="96">
        <f>H44</f>
        <v>0.3</v>
      </c>
    </row>
    <row r="47" spans="1:8" ht="17.25">
      <c r="A47" s="132" t="s">
        <v>33</v>
      </c>
      <c r="B47" s="132"/>
      <c r="C47" s="132"/>
      <c r="D47" s="132"/>
      <c r="E47" s="132"/>
      <c r="F47" s="132"/>
      <c r="G47" s="132"/>
      <c r="H47" s="132"/>
    </row>
  </sheetData>
  <sheetProtection/>
  <mergeCells count="41">
    <mergeCell ref="C9:D9"/>
    <mergeCell ref="E9:H9"/>
    <mergeCell ref="C5:D5"/>
    <mergeCell ref="C6:D6"/>
    <mergeCell ref="C7:D7"/>
    <mergeCell ref="C14:C15"/>
    <mergeCell ref="D14:D15"/>
    <mergeCell ref="C8:D8"/>
    <mergeCell ref="A6:B6"/>
    <mergeCell ref="A7:B7"/>
    <mergeCell ref="A5:B5"/>
    <mergeCell ref="A9:B9"/>
    <mergeCell ref="A10:B10"/>
    <mergeCell ref="A11:B11"/>
    <mergeCell ref="A8:B8"/>
    <mergeCell ref="C38:F38"/>
    <mergeCell ref="C37:F37"/>
    <mergeCell ref="A45:B46"/>
    <mergeCell ref="A47:H47"/>
    <mergeCell ref="C39:F39"/>
    <mergeCell ref="A44:B44"/>
    <mergeCell ref="A1:H1"/>
    <mergeCell ref="J2:J11"/>
    <mergeCell ref="G14:G15"/>
    <mergeCell ref="E14:F15"/>
    <mergeCell ref="E10:H10"/>
    <mergeCell ref="E11:H11"/>
    <mergeCell ref="A14:A16"/>
    <mergeCell ref="C10:D10"/>
    <mergeCell ref="C11:D11"/>
    <mergeCell ref="H14:H16"/>
    <mergeCell ref="B14:B15"/>
    <mergeCell ref="E5:H5"/>
    <mergeCell ref="E6:H6"/>
    <mergeCell ref="E7:H7"/>
    <mergeCell ref="E8:H8"/>
    <mergeCell ref="K1:L1"/>
    <mergeCell ref="K2:L2"/>
    <mergeCell ref="K3:L3"/>
    <mergeCell ref="K4:L4"/>
    <mergeCell ref="B4:D4"/>
  </mergeCells>
  <dataValidations count="2">
    <dataValidation type="list" allowBlank="1" showInputMessage="1" showErrorMessage="1" sqref="H2">
      <formula1>$K$1:$K$5</formula1>
    </dataValidation>
    <dataValidation type="list" allowBlank="1" showInputMessage="1" showErrorMessage="1" sqref="A6:B11">
      <formula1>$Y$1:$Y$13</formula1>
    </dataValidation>
  </dataValidations>
  <printOptions horizontalCentered="1"/>
  <pageMargins left="0.984251968503937" right="0.5905511811023623" top="0.984251968503937" bottom="0.7874015748031497" header="0.5118110236220472" footer="0.5118110236220472"/>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2">
      <selection activeCell="H50" sqref="H50"/>
    </sheetView>
  </sheetViews>
  <sheetFormatPr defaultColWidth="9.00390625" defaultRowHeight="13.5"/>
  <sheetData>
    <row r="1" ht="17.25">
      <c r="A1" s="21" t="s">
        <v>22</v>
      </c>
    </row>
  </sheetData>
  <sheetProtection/>
  <printOptions/>
  <pageMargins left="0.75" right="0.75" top="1" bottom="1" header="0.512" footer="0.512"/>
  <pageSetup fitToHeight="1" fitToWidth="1"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G83"/>
  <sheetViews>
    <sheetView zoomScalePageLayoutView="0" workbookViewId="0" topLeftCell="A1">
      <selection activeCell="A18" sqref="A18:IV18"/>
    </sheetView>
  </sheetViews>
  <sheetFormatPr defaultColWidth="9.00390625" defaultRowHeight="13.5"/>
  <cols>
    <col min="1" max="2" width="4.50390625" style="0" customWidth="1"/>
    <col min="3" max="7" width="10.125" style="0" customWidth="1"/>
  </cols>
  <sheetData>
    <row r="1" spans="1:7" ht="13.5">
      <c r="A1" s="201" t="s">
        <v>57</v>
      </c>
      <c r="B1" s="201"/>
      <c r="C1" s="201"/>
      <c r="D1" s="201"/>
      <c r="E1" s="201"/>
      <c r="F1" s="201"/>
      <c r="G1" s="201"/>
    </row>
    <row r="2" ht="4.5" customHeight="1"/>
    <row r="3" spans="1:7" ht="12" customHeight="1">
      <c r="A3" s="109"/>
      <c r="B3" s="110" t="s">
        <v>0</v>
      </c>
      <c r="C3" s="210">
        <v>13</v>
      </c>
      <c r="D3" s="208">
        <v>20</v>
      </c>
      <c r="E3" s="208">
        <v>25</v>
      </c>
      <c r="F3" s="208">
        <v>40</v>
      </c>
      <c r="G3" s="202">
        <v>50</v>
      </c>
    </row>
    <row r="4" spans="1:7" ht="11.25" customHeight="1" thickBot="1">
      <c r="A4" s="111" t="s">
        <v>1</v>
      </c>
      <c r="B4" s="112"/>
      <c r="C4" s="211"/>
      <c r="D4" s="209"/>
      <c r="E4" s="209"/>
      <c r="F4" s="209"/>
      <c r="G4" s="203"/>
    </row>
    <row r="5" spans="1:7" s="1" customFormat="1" ht="11.25" customHeight="1" thickTop="1">
      <c r="A5" s="204">
        <v>8</v>
      </c>
      <c r="B5" s="205"/>
      <c r="C5" s="113">
        <f aca="true" t="shared" si="0" ref="C5:C22">ROUND((0.0126+(0.01739-0.1087*C$3/1000)/(($A5/60000)/((PI()*(C$3/1000)^2)/4))^0.5)*((1000/(C$3/1000)))*((($A5/60000)/((PI()*(C$3/1000)^2)/4))^2/(2*9.8)),2)</f>
        <v>113.03</v>
      </c>
      <c r="D5" s="114">
        <f aca="true" t="shared" si="1" ref="D5:G25">ROUND((0.0126+(0.01739-0.1087*D$3/1000)/(($A5/60000)/((PI()*(D$3/1000)^2)/4))^0.5)*((1000/(D$3/1000)))*((($A5/60000)/((PI()*(D$3/1000)^2)/4))^2/(2*9.8)),2)</f>
        <v>16.52</v>
      </c>
      <c r="E5" s="114">
        <f>ROUND((0.0126+(0.01739-0.1087*E$3/1000)/(($A5/60000)/((PI()*(E$3/1000)^2)/4))^0.5)*((1000/(E$3/1000)))*((($A5/60000)/((PI()*(E$3/1000)^2)/4))^2/(2*9.8)),2)</f>
        <v>6.14</v>
      </c>
      <c r="F5" s="114">
        <f t="shared" si="1"/>
        <v>0.76</v>
      </c>
      <c r="G5" s="115">
        <f t="shared" si="1"/>
        <v>0.28</v>
      </c>
    </row>
    <row r="6" spans="1:7" s="1" customFormat="1" ht="11.25" customHeight="1">
      <c r="A6" s="206">
        <v>12</v>
      </c>
      <c r="B6" s="207"/>
      <c r="C6" s="116">
        <f t="shared" si="0"/>
        <v>228.25</v>
      </c>
      <c r="D6" s="117">
        <f t="shared" si="1"/>
        <v>32.74</v>
      </c>
      <c r="E6" s="117">
        <f t="shared" si="1"/>
        <v>12.06</v>
      </c>
      <c r="F6" s="117">
        <f t="shared" si="1"/>
        <v>1.46</v>
      </c>
      <c r="G6" s="118">
        <f t="shared" si="1"/>
        <v>0.53</v>
      </c>
    </row>
    <row r="7" spans="1:7" s="1" customFormat="1" ht="11.25" customHeight="1">
      <c r="A7" s="206">
        <v>17</v>
      </c>
      <c r="B7" s="207"/>
      <c r="C7" s="116">
        <f t="shared" si="0"/>
        <v>420.88</v>
      </c>
      <c r="D7" s="117">
        <f t="shared" si="1"/>
        <v>59.39</v>
      </c>
      <c r="E7" s="117">
        <f t="shared" si="1"/>
        <v>21.7</v>
      </c>
      <c r="F7" s="117">
        <f t="shared" si="1"/>
        <v>2.6</v>
      </c>
      <c r="G7" s="118">
        <f t="shared" si="1"/>
        <v>0.94</v>
      </c>
    </row>
    <row r="8" spans="1:7" s="1" customFormat="1" ht="11.25" customHeight="1">
      <c r="A8" s="206">
        <v>20</v>
      </c>
      <c r="B8" s="207"/>
      <c r="C8" s="116">
        <f t="shared" si="0"/>
        <v>561.41</v>
      </c>
      <c r="D8" s="117">
        <f t="shared" si="1"/>
        <v>78.61</v>
      </c>
      <c r="E8" s="117">
        <f t="shared" si="1"/>
        <v>28.61</v>
      </c>
      <c r="F8" s="117">
        <f t="shared" si="1"/>
        <v>3.4</v>
      </c>
      <c r="G8" s="118">
        <f t="shared" si="1"/>
        <v>1.22</v>
      </c>
    </row>
    <row r="9" spans="1:7" s="1" customFormat="1" ht="11.25" customHeight="1">
      <c r="A9" s="206">
        <v>24</v>
      </c>
      <c r="B9" s="207"/>
      <c r="C9" s="116">
        <f t="shared" si="0"/>
        <v>777.13</v>
      </c>
      <c r="D9" s="117">
        <f t="shared" si="1"/>
        <v>107.88</v>
      </c>
      <c r="E9" s="117">
        <f t="shared" si="1"/>
        <v>39.1</v>
      </c>
      <c r="F9" s="117">
        <f t="shared" si="1"/>
        <v>4.62</v>
      </c>
      <c r="G9" s="118">
        <f t="shared" si="1"/>
        <v>1.66</v>
      </c>
    </row>
    <row r="10" spans="1:7" s="1" customFormat="1" ht="11.25" customHeight="1">
      <c r="A10" s="206">
        <v>28</v>
      </c>
      <c r="B10" s="207"/>
      <c r="C10" s="116">
        <f t="shared" si="0"/>
        <v>1024.64</v>
      </c>
      <c r="D10" s="117">
        <f t="shared" si="1"/>
        <v>141.2</v>
      </c>
      <c r="E10" s="117">
        <f t="shared" si="1"/>
        <v>51</v>
      </c>
      <c r="F10" s="117">
        <f t="shared" si="1"/>
        <v>5.98</v>
      </c>
      <c r="G10" s="118">
        <f t="shared" si="1"/>
        <v>2.14</v>
      </c>
    </row>
    <row r="11" spans="1:7" s="1" customFormat="1" ht="11.25" customHeight="1">
      <c r="A11" s="206">
        <v>34</v>
      </c>
      <c r="B11" s="207"/>
      <c r="C11" s="116">
        <f t="shared" si="0"/>
        <v>1454.43</v>
      </c>
      <c r="D11" s="117">
        <f t="shared" si="1"/>
        <v>198.61</v>
      </c>
      <c r="E11" s="117">
        <f t="shared" si="1"/>
        <v>71.41</v>
      </c>
      <c r="F11" s="117">
        <f t="shared" si="1"/>
        <v>8.31</v>
      </c>
      <c r="G11" s="118">
        <f t="shared" si="1"/>
        <v>2.96</v>
      </c>
    </row>
    <row r="12" spans="1:7" s="1" customFormat="1" ht="11.25" customHeight="1">
      <c r="A12" s="206">
        <v>37</v>
      </c>
      <c r="B12" s="207"/>
      <c r="C12" s="116">
        <f t="shared" si="0"/>
        <v>1695.3</v>
      </c>
      <c r="D12" s="117">
        <f t="shared" si="1"/>
        <v>230.6</v>
      </c>
      <c r="E12" s="117">
        <f t="shared" si="1"/>
        <v>82.74</v>
      </c>
      <c r="F12" s="117">
        <f t="shared" si="1"/>
        <v>9.59</v>
      </c>
      <c r="G12" s="118">
        <f t="shared" si="1"/>
        <v>3.42</v>
      </c>
    </row>
    <row r="13" spans="1:7" s="1" customFormat="1" ht="11.25" customHeight="1">
      <c r="A13" s="206">
        <v>41</v>
      </c>
      <c r="B13" s="207"/>
      <c r="C13" s="116">
        <f t="shared" si="0"/>
        <v>2043.09</v>
      </c>
      <c r="D13" s="117">
        <f t="shared" si="1"/>
        <v>276.59</v>
      </c>
      <c r="E13" s="117">
        <f>ROUND((0.0126+(0.01739-0.1087*E$3/1000)/(($A13/60000)/((PI()*(E$3/1000)^2)/4))^0.5)*((1000/(E$3/1000)))*((($A13/60000)/((PI()*(E$3/1000)^2)/4))^2/(2*9.8)),2)</f>
        <v>99.01</v>
      </c>
      <c r="F13" s="117">
        <f t="shared" si="1"/>
        <v>11.42</v>
      </c>
      <c r="G13" s="118">
        <f t="shared" si="1"/>
        <v>4.06</v>
      </c>
    </row>
    <row r="14" spans="1:7" s="1" customFormat="1" ht="11.25" customHeight="1">
      <c r="A14" s="206">
        <v>42</v>
      </c>
      <c r="B14" s="207"/>
      <c r="C14" s="116">
        <f t="shared" si="0"/>
        <v>2134.76</v>
      </c>
      <c r="D14" s="117">
        <f t="shared" si="1"/>
        <v>288.68</v>
      </c>
      <c r="E14" s="117">
        <f t="shared" si="1"/>
        <v>103.28</v>
      </c>
      <c r="F14" s="117">
        <f t="shared" si="1"/>
        <v>11.9</v>
      </c>
      <c r="G14" s="118">
        <f t="shared" si="1"/>
        <v>4.23</v>
      </c>
    </row>
    <row r="15" spans="1:7" s="1" customFormat="1" ht="11.25" customHeight="1">
      <c r="A15" s="206">
        <v>44</v>
      </c>
      <c r="B15" s="207"/>
      <c r="C15" s="116">
        <f t="shared" si="0"/>
        <v>2323.75</v>
      </c>
      <c r="D15" s="117">
        <f t="shared" si="1"/>
        <v>313.57</v>
      </c>
      <c r="E15" s="117">
        <f t="shared" si="1"/>
        <v>112.07</v>
      </c>
      <c r="F15" s="117">
        <f t="shared" si="1"/>
        <v>12.89</v>
      </c>
      <c r="G15" s="118">
        <f t="shared" si="1"/>
        <v>4.58</v>
      </c>
    </row>
    <row r="16" spans="1:7" s="1" customFormat="1" ht="11.25" customHeight="1">
      <c r="A16" s="206">
        <v>46</v>
      </c>
      <c r="B16" s="207"/>
      <c r="C16" s="116">
        <f t="shared" si="0"/>
        <v>2520.24</v>
      </c>
      <c r="D16" s="117">
        <f t="shared" si="1"/>
        <v>339.4</v>
      </c>
      <c r="E16" s="117">
        <f t="shared" si="1"/>
        <v>121.17</v>
      </c>
      <c r="F16" s="117">
        <f t="shared" si="1"/>
        <v>13.91</v>
      </c>
      <c r="G16" s="118">
        <f t="shared" si="1"/>
        <v>4.94</v>
      </c>
    </row>
    <row r="17" spans="1:7" s="1" customFormat="1" ht="11.25" customHeight="1">
      <c r="A17" s="206">
        <v>48</v>
      </c>
      <c r="B17" s="207"/>
      <c r="C17" s="116">
        <f t="shared" si="0"/>
        <v>2724.2</v>
      </c>
      <c r="D17" s="117">
        <f t="shared" si="1"/>
        <v>366.17</v>
      </c>
      <c r="E17" s="117">
        <f t="shared" si="1"/>
        <v>130.6</v>
      </c>
      <c r="F17" s="117">
        <f t="shared" si="1"/>
        <v>14.96</v>
      </c>
      <c r="G17" s="118">
        <f t="shared" si="1"/>
        <v>5.31</v>
      </c>
    </row>
    <row r="18" spans="1:7" s="1" customFormat="1" ht="11.25" customHeight="1">
      <c r="A18" s="206">
        <v>50</v>
      </c>
      <c r="B18" s="207"/>
      <c r="C18" s="116">
        <f t="shared" si="0"/>
        <v>2935.6</v>
      </c>
      <c r="D18" s="117">
        <f t="shared" si="1"/>
        <v>393.86</v>
      </c>
      <c r="E18" s="117">
        <f t="shared" si="1"/>
        <v>140.34</v>
      </c>
      <c r="F18" s="117">
        <f t="shared" si="1"/>
        <v>16.05</v>
      </c>
      <c r="G18" s="118">
        <f t="shared" si="1"/>
        <v>5.69</v>
      </c>
    </row>
    <row r="19" spans="1:7" s="1" customFormat="1" ht="11.25" customHeight="1">
      <c r="A19" s="206">
        <v>52</v>
      </c>
      <c r="B19" s="207"/>
      <c r="C19" s="116">
        <f t="shared" si="0"/>
        <v>3154.43</v>
      </c>
      <c r="D19" s="117">
        <f t="shared" si="1"/>
        <v>422.47</v>
      </c>
      <c r="E19" s="117">
        <f t="shared" si="1"/>
        <v>150.4</v>
      </c>
      <c r="F19" s="117">
        <f t="shared" si="1"/>
        <v>17.17</v>
      </c>
      <c r="G19" s="118">
        <f t="shared" si="1"/>
        <v>6.08</v>
      </c>
    </row>
    <row r="20" spans="1:7" s="1" customFormat="1" ht="11.25" customHeight="1">
      <c r="A20" s="206">
        <v>53</v>
      </c>
      <c r="B20" s="207"/>
      <c r="C20" s="116">
        <f t="shared" si="0"/>
        <v>3266.62</v>
      </c>
      <c r="D20" s="117">
        <f t="shared" si="1"/>
        <v>437.13</v>
      </c>
      <c r="E20" s="117">
        <f t="shared" si="1"/>
        <v>155.55</v>
      </c>
      <c r="F20" s="117">
        <f t="shared" si="1"/>
        <v>17.75</v>
      </c>
      <c r="G20" s="118">
        <f t="shared" si="1"/>
        <v>6.28</v>
      </c>
    </row>
    <row r="21" spans="1:7" s="1" customFormat="1" ht="11.25" customHeight="1">
      <c r="A21" s="206">
        <v>54</v>
      </c>
      <c r="B21" s="207"/>
      <c r="C21" s="116">
        <f t="shared" si="0"/>
        <v>3380.66</v>
      </c>
      <c r="D21" s="117">
        <f t="shared" si="1"/>
        <v>452.01</v>
      </c>
      <c r="E21" s="117">
        <f t="shared" si="1"/>
        <v>160.78</v>
      </c>
      <c r="F21" s="117">
        <f t="shared" si="1"/>
        <v>18.33</v>
      </c>
      <c r="G21" s="118">
        <f t="shared" si="1"/>
        <v>6.49</v>
      </c>
    </row>
    <row r="22" spans="1:7" s="1" customFormat="1" ht="11.25" customHeight="1">
      <c r="A22" s="206">
        <v>56</v>
      </c>
      <c r="B22" s="207"/>
      <c r="C22" s="116">
        <f t="shared" si="0"/>
        <v>3614.26</v>
      </c>
      <c r="D22" s="117">
        <f t="shared" si="1"/>
        <v>482.47</v>
      </c>
      <c r="E22" s="117">
        <f t="shared" si="1"/>
        <v>171.47</v>
      </c>
      <c r="F22" s="117">
        <f t="shared" si="1"/>
        <v>19.51</v>
      </c>
      <c r="G22" s="118">
        <f t="shared" si="1"/>
        <v>6.9</v>
      </c>
    </row>
    <row r="23" spans="1:7" s="1" customFormat="1" ht="11.25" customHeight="1">
      <c r="A23" s="206">
        <v>58</v>
      </c>
      <c r="B23" s="207"/>
      <c r="C23" s="116">
        <f aca="true" t="shared" si="2" ref="C23:G38">ROUND((0.0126+(0.01739-0.1087*C$3/1000)/(($A23/60000)/((PI()*(C$3/1000)^2)/4))^0.5)*((1000/(C$3/1000)))*((($A23/60000)/((PI()*(C$3/1000)^2)/4))^2/(2*9.8)),2)</f>
        <v>3855.21</v>
      </c>
      <c r="D23" s="117">
        <f t="shared" si="1"/>
        <v>513.84</v>
      </c>
      <c r="E23" s="117">
        <f t="shared" si="1"/>
        <v>182.47</v>
      </c>
      <c r="F23" s="117">
        <f t="shared" si="1"/>
        <v>20.73</v>
      </c>
      <c r="G23" s="118">
        <f t="shared" si="1"/>
        <v>7.33</v>
      </c>
    </row>
    <row r="24" spans="1:7" s="1" customFormat="1" ht="11.25" customHeight="1">
      <c r="A24" s="206">
        <v>60</v>
      </c>
      <c r="B24" s="207"/>
      <c r="C24" s="116">
        <f t="shared" si="2"/>
        <v>4103.51</v>
      </c>
      <c r="D24" s="117">
        <f t="shared" si="1"/>
        <v>546.11</v>
      </c>
      <c r="E24" s="117">
        <f t="shared" si="1"/>
        <v>193.78</v>
      </c>
      <c r="F24" s="117">
        <f t="shared" si="1"/>
        <v>21.99</v>
      </c>
      <c r="G24" s="118">
        <f t="shared" si="1"/>
        <v>7.77</v>
      </c>
    </row>
    <row r="25" spans="1:7" s="1" customFormat="1" ht="11.25" customHeight="1">
      <c r="A25" s="206">
        <v>62</v>
      </c>
      <c r="B25" s="207"/>
      <c r="C25" s="116">
        <f t="shared" si="2"/>
        <v>4359.12</v>
      </c>
      <c r="D25" s="117">
        <f t="shared" si="1"/>
        <v>579.3</v>
      </c>
      <c r="E25" s="117">
        <f t="shared" si="1"/>
        <v>205.41</v>
      </c>
      <c r="F25" s="117">
        <f t="shared" si="1"/>
        <v>23.27</v>
      </c>
      <c r="G25" s="118">
        <f t="shared" si="1"/>
        <v>8.22</v>
      </c>
    </row>
    <row r="26" spans="1:7" s="1" customFormat="1" ht="11.25" customHeight="1">
      <c r="A26" s="206">
        <v>64</v>
      </c>
      <c r="B26" s="207"/>
      <c r="C26" s="116">
        <f t="shared" si="2"/>
        <v>4622.03</v>
      </c>
      <c r="D26" s="117">
        <f t="shared" si="2"/>
        <v>613.39</v>
      </c>
      <c r="E26" s="117">
        <f t="shared" si="2"/>
        <v>217.34</v>
      </c>
      <c r="F26" s="117">
        <f t="shared" si="2"/>
        <v>24.59</v>
      </c>
      <c r="G26" s="118">
        <f t="shared" si="2"/>
        <v>8.68</v>
      </c>
    </row>
    <row r="27" spans="1:7" s="1" customFormat="1" ht="11.25" customHeight="1">
      <c r="A27" s="206">
        <v>66</v>
      </c>
      <c r="B27" s="207"/>
      <c r="C27" s="116">
        <f t="shared" si="2"/>
        <v>4892.23</v>
      </c>
      <c r="D27" s="117">
        <f t="shared" si="2"/>
        <v>648.39</v>
      </c>
      <c r="E27" s="117">
        <f t="shared" si="2"/>
        <v>229.58</v>
      </c>
      <c r="F27" s="117">
        <f t="shared" si="2"/>
        <v>25.94</v>
      </c>
      <c r="G27" s="118">
        <f t="shared" si="2"/>
        <v>9.15</v>
      </c>
    </row>
    <row r="28" spans="1:7" s="1" customFormat="1" ht="11.25" customHeight="1">
      <c r="A28" s="206">
        <v>68</v>
      </c>
      <c r="B28" s="207"/>
      <c r="C28" s="116">
        <f t="shared" si="2"/>
        <v>5169.69</v>
      </c>
      <c r="D28" s="117">
        <f t="shared" si="2"/>
        <v>684.28</v>
      </c>
      <c r="E28" s="117">
        <f t="shared" si="2"/>
        <v>242.12</v>
      </c>
      <c r="F28" s="117">
        <f t="shared" si="2"/>
        <v>27.32</v>
      </c>
      <c r="G28" s="118">
        <f t="shared" si="2"/>
        <v>9.63</v>
      </c>
    </row>
    <row r="29" spans="1:7" s="1" customFormat="1" ht="11.25" customHeight="1">
      <c r="A29" s="206">
        <v>70</v>
      </c>
      <c r="B29" s="207"/>
      <c r="C29" s="116">
        <f t="shared" si="2"/>
        <v>5454.41</v>
      </c>
      <c r="D29" s="117">
        <f t="shared" si="2"/>
        <v>721.07</v>
      </c>
      <c r="E29" s="117">
        <f t="shared" si="2"/>
        <v>254.97</v>
      </c>
      <c r="F29" s="117">
        <f t="shared" si="2"/>
        <v>28.73</v>
      </c>
      <c r="G29" s="118">
        <f t="shared" si="2"/>
        <v>10.13</v>
      </c>
    </row>
    <row r="30" spans="1:7" s="1" customFormat="1" ht="11.25" customHeight="1">
      <c r="A30" s="206">
        <v>72</v>
      </c>
      <c r="B30" s="207"/>
      <c r="C30" s="116">
        <f t="shared" si="2"/>
        <v>5746.36</v>
      </c>
      <c r="D30" s="117">
        <f t="shared" si="2"/>
        <v>758.75</v>
      </c>
      <c r="E30" s="117">
        <f t="shared" si="2"/>
        <v>268.13</v>
      </c>
      <c r="F30" s="117">
        <f t="shared" si="2"/>
        <v>30.18</v>
      </c>
      <c r="G30" s="118">
        <f t="shared" si="2"/>
        <v>10.63</v>
      </c>
    </row>
    <row r="31" spans="1:7" s="1" customFormat="1" ht="11.25" customHeight="1">
      <c r="A31" s="206">
        <v>74</v>
      </c>
      <c r="B31" s="207"/>
      <c r="C31" s="116">
        <f t="shared" si="2"/>
        <v>6045.54</v>
      </c>
      <c r="D31" s="117">
        <f t="shared" si="2"/>
        <v>797.32</v>
      </c>
      <c r="E31" s="117">
        <f t="shared" si="2"/>
        <v>281.58</v>
      </c>
      <c r="F31" s="117">
        <f t="shared" si="2"/>
        <v>31.66</v>
      </c>
      <c r="G31" s="118">
        <f t="shared" si="2"/>
        <v>11.15</v>
      </c>
    </row>
    <row r="32" spans="1:7" s="1" customFormat="1" ht="11.25" customHeight="1">
      <c r="A32" s="206">
        <v>76</v>
      </c>
      <c r="B32" s="207"/>
      <c r="C32" s="116">
        <f t="shared" si="2"/>
        <v>6351.93</v>
      </c>
      <c r="D32" s="117">
        <f t="shared" si="2"/>
        <v>836.78</v>
      </c>
      <c r="E32" s="117">
        <f t="shared" si="2"/>
        <v>295.34</v>
      </c>
      <c r="F32" s="117">
        <f t="shared" si="2"/>
        <v>33.16</v>
      </c>
      <c r="G32" s="118">
        <f t="shared" si="2"/>
        <v>11.67</v>
      </c>
    </row>
    <row r="33" spans="1:7" s="1" customFormat="1" ht="11.25" customHeight="1">
      <c r="A33" s="206">
        <v>78</v>
      </c>
      <c r="B33" s="207"/>
      <c r="C33" s="116">
        <f t="shared" si="2"/>
        <v>6665.52</v>
      </c>
      <c r="D33" s="117">
        <f t="shared" si="2"/>
        <v>877.13</v>
      </c>
      <c r="E33" s="117">
        <f t="shared" si="2"/>
        <v>309.41</v>
      </c>
      <c r="F33" s="117">
        <f t="shared" si="2"/>
        <v>34.7</v>
      </c>
      <c r="G33" s="118">
        <f t="shared" si="2"/>
        <v>12.21</v>
      </c>
    </row>
    <row r="34" spans="1:7" s="1" customFormat="1" ht="11.25" customHeight="1">
      <c r="A34" s="206">
        <v>80</v>
      </c>
      <c r="B34" s="207"/>
      <c r="C34" s="116">
        <f t="shared" si="2"/>
        <v>6986.29</v>
      </c>
      <c r="D34" s="117">
        <f t="shared" si="2"/>
        <v>918.37</v>
      </c>
      <c r="E34" s="117">
        <f t="shared" si="2"/>
        <v>323.77</v>
      </c>
      <c r="F34" s="117">
        <f t="shared" si="2"/>
        <v>36.27</v>
      </c>
      <c r="G34" s="118">
        <f t="shared" si="2"/>
        <v>12.76</v>
      </c>
    </row>
    <row r="35" spans="1:7" s="1" customFormat="1" ht="11.25" customHeight="1">
      <c r="A35" s="206">
        <v>82</v>
      </c>
      <c r="B35" s="207"/>
      <c r="C35" s="116">
        <f t="shared" si="2"/>
        <v>7314.23</v>
      </c>
      <c r="D35" s="117">
        <f t="shared" si="2"/>
        <v>960.48</v>
      </c>
      <c r="E35" s="117">
        <f t="shared" si="2"/>
        <v>338.43</v>
      </c>
      <c r="F35" s="117">
        <f t="shared" si="2"/>
        <v>37.88</v>
      </c>
      <c r="G35" s="118">
        <f t="shared" si="2"/>
        <v>13.31</v>
      </c>
    </row>
    <row r="36" spans="1:7" s="1" customFormat="1" ht="11.25" customHeight="1">
      <c r="A36" s="206">
        <v>84</v>
      </c>
      <c r="B36" s="207"/>
      <c r="C36" s="116">
        <f t="shared" si="2"/>
        <v>7649.34</v>
      </c>
      <c r="D36" s="117">
        <f t="shared" si="2"/>
        <v>1003.48</v>
      </c>
      <c r="E36" s="117">
        <f t="shared" si="2"/>
        <v>353.39</v>
      </c>
      <c r="F36" s="117">
        <f t="shared" si="2"/>
        <v>39.51</v>
      </c>
      <c r="G36" s="118">
        <f t="shared" si="2"/>
        <v>13.88</v>
      </c>
    </row>
    <row r="37" spans="1:7" s="1" customFormat="1" ht="11.25" customHeight="1">
      <c r="A37" s="206">
        <v>86</v>
      </c>
      <c r="B37" s="207"/>
      <c r="C37" s="116">
        <f t="shared" si="2"/>
        <v>7991.6</v>
      </c>
      <c r="D37" s="117">
        <f t="shared" si="2"/>
        <v>1047.36</v>
      </c>
      <c r="E37" s="117">
        <f t="shared" si="2"/>
        <v>368.65</v>
      </c>
      <c r="F37" s="117">
        <f t="shared" si="2"/>
        <v>41.17</v>
      </c>
      <c r="G37" s="118">
        <f t="shared" si="2"/>
        <v>14.46</v>
      </c>
    </row>
    <row r="38" spans="1:7" s="1" customFormat="1" ht="11.25" customHeight="1">
      <c r="A38" s="206">
        <v>88</v>
      </c>
      <c r="B38" s="207"/>
      <c r="C38" s="116">
        <f t="shared" si="2"/>
        <v>8341</v>
      </c>
      <c r="D38" s="117">
        <f t="shared" si="2"/>
        <v>1092.11</v>
      </c>
      <c r="E38" s="117">
        <f t="shared" si="2"/>
        <v>384.21</v>
      </c>
      <c r="F38" s="117">
        <f t="shared" si="2"/>
        <v>42.87</v>
      </c>
      <c r="G38" s="118">
        <f t="shared" si="2"/>
        <v>15.05</v>
      </c>
    </row>
    <row r="39" spans="1:7" s="1" customFormat="1" ht="11.25" customHeight="1">
      <c r="A39" s="206">
        <v>90</v>
      </c>
      <c r="B39" s="207"/>
      <c r="C39" s="116">
        <f aca="true" t="shared" si="3" ref="C39:G54">ROUND((0.0126+(0.01739-0.1087*C$3/1000)/(($A39/60000)/((PI()*(C$3/1000)^2)/4))^0.5)*((1000/(C$3/1000)))*((($A39/60000)/((PI()*(C$3/1000)^2)/4))^2/(2*9.8)),2)</f>
        <v>8697.52</v>
      </c>
      <c r="D39" s="117">
        <f t="shared" si="3"/>
        <v>1137.74</v>
      </c>
      <c r="E39" s="117">
        <f t="shared" si="3"/>
        <v>400.07</v>
      </c>
      <c r="F39" s="117">
        <f t="shared" si="3"/>
        <v>44.59</v>
      </c>
      <c r="G39" s="118">
        <f t="shared" si="3"/>
        <v>15.65</v>
      </c>
    </row>
    <row r="40" spans="1:7" s="1" customFormat="1" ht="11.25" customHeight="1">
      <c r="A40" s="206">
        <v>92</v>
      </c>
      <c r="B40" s="207"/>
      <c r="C40" s="116">
        <f t="shared" si="3"/>
        <v>9061.17</v>
      </c>
      <c r="D40" s="117">
        <f t="shared" si="3"/>
        <v>1184.25</v>
      </c>
      <c r="E40" s="117">
        <f t="shared" si="3"/>
        <v>416.22</v>
      </c>
      <c r="F40" s="117">
        <f t="shared" si="3"/>
        <v>46.35</v>
      </c>
      <c r="G40" s="118">
        <f t="shared" si="3"/>
        <v>16.26</v>
      </c>
    </row>
    <row r="41" spans="1:7" s="1" customFormat="1" ht="11.25" customHeight="1">
      <c r="A41" s="206">
        <v>94</v>
      </c>
      <c r="B41" s="207"/>
      <c r="C41" s="116">
        <f t="shared" si="3"/>
        <v>9431.93</v>
      </c>
      <c r="D41" s="117">
        <f t="shared" si="3"/>
        <v>1231.62</v>
      </c>
      <c r="E41" s="117">
        <f t="shared" si="3"/>
        <v>432.66</v>
      </c>
      <c r="F41" s="117">
        <f t="shared" si="3"/>
        <v>48.14</v>
      </c>
      <c r="G41" s="118">
        <f t="shared" si="3"/>
        <v>16.88</v>
      </c>
    </row>
    <row r="42" spans="1:7" s="1" customFormat="1" ht="11.25" customHeight="1">
      <c r="A42" s="206">
        <v>96</v>
      </c>
      <c r="B42" s="207"/>
      <c r="C42" s="116">
        <f t="shared" si="3"/>
        <v>9809.78</v>
      </c>
      <c r="D42" s="117">
        <f t="shared" si="3"/>
        <v>1279.87</v>
      </c>
      <c r="E42" s="117">
        <f t="shared" si="3"/>
        <v>449.41</v>
      </c>
      <c r="F42" s="117">
        <f t="shared" si="3"/>
        <v>49.95</v>
      </c>
      <c r="G42" s="118">
        <f t="shared" si="3"/>
        <v>17.51</v>
      </c>
    </row>
    <row r="43" spans="1:7" s="1" customFormat="1" ht="11.25" customHeight="1">
      <c r="A43" s="206">
        <v>98</v>
      </c>
      <c r="B43" s="207"/>
      <c r="C43" s="116">
        <f t="shared" si="3"/>
        <v>10194.73</v>
      </c>
      <c r="D43" s="117">
        <f t="shared" si="3"/>
        <v>1328.98</v>
      </c>
      <c r="E43" s="117">
        <f t="shared" si="3"/>
        <v>466.44</v>
      </c>
      <c r="F43" s="117">
        <f t="shared" si="3"/>
        <v>51.8</v>
      </c>
      <c r="G43" s="118">
        <f t="shared" si="3"/>
        <v>18.15</v>
      </c>
    </row>
    <row r="44" spans="1:7" s="1" customFormat="1" ht="11.25" customHeight="1">
      <c r="A44" s="206">
        <v>100</v>
      </c>
      <c r="B44" s="207"/>
      <c r="C44" s="116">
        <f t="shared" si="3"/>
        <v>10586.76</v>
      </c>
      <c r="D44" s="117">
        <f t="shared" si="3"/>
        <v>1378.96</v>
      </c>
      <c r="E44" s="117">
        <f t="shared" si="3"/>
        <v>483.78</v>
      </c>
      <c r="F44" s="117">
        <f t="shared" si="3"/>
        <v>53.68</v>
      </c>
      <c r="G44" s="118">
        <f t="shared" si="3"/>
        <v>18.8</v>
      </c>
    </row>
    <row r="45" spans="1:7" s="1" customFormat="1" ht="11.25" customHeight="1">
      <c r="A45" s="206">
        <v>105</v>
      </c>
      <c r="B45" s="207"/>
      <c r="C45" s="116">
        <f t="shared" si="3"/>
        <v>11597.78</v>
      </c>
      <c r="D45" s="117">
        <f t="shared" si="3"/>
        <v>1507.71</v>
      </c>
      <c r="E45" s="117">
        <f t="shared" si="3"/>
        <v>528.38</v>
      </c>
      <c r="F45" s="117">
        <f t="shared" si="3"/>
        <v>58.51</v>
      </c>
      <c r="G45" s="118">
        <f t="shared" si="3"/>
        <v>20.48</v>
      </c>
    </row>
    <row r="46" spans="1:7" s="1" customFormat="1" ht="11.25" customHeight="1">
      <c r="A46" s="206">
        <v>110</v>
      </c>
      <c r="B46" s="207"/>
      <c r="C46" s="116">
        <f t="shared" si="3"/>
        <v>12652.88</v>
      </c>
      <c r="D46" s="117">
        <f t="shared" si="3"/>
        <v>1641.84</v>
      </c>
      <c r="E46" s="117">
        <f t="shared" si="3"/>
        <v>574.82</v>
      </c>
      <c r="F46" s="117">
        <f t="shared" si="3"/>
        <v>63.52</v>
      </c>
      <c r="G46" s="118">
        <f t="shared" si="3"/>
        <v>22.22</v>
      </c>
    </row>
    <row r="47" spans="1:7" s="1" customFormat="1" ht="11.25" customHeight="1">
      <c r="A47" s="206">
        <v>115</v>
      </c>
      <c r="B47" s="207"/>
      <c r="C47" s="116">
        <f t="shared" si="3"/>
        <v>13751.96</v>
      </c>
      <c r="D47" s="117">
        <f t="shared" si="3"/>
        <v>1781.34</v>
      </c>
      <c r="E47" s="117">
        <f t="shared" si="3"/>
        <v>623.07</v>
      </c>
      <c r="F47" s="117">
        <f t="shared" si="3"/>
        <v>68.72</v>
      </c>
      <c r="G47" s="118">
        <f t="shared" si="3"/>
        <v>24.02</v>
      </c>
    </row>
    <row r="48" spans="1:7" s="1" customFormat="1" ht="11.25" customHeight="1">
      <c r="A48" s="206">
        <v>120</v>
      </c>
      <c r="B48" s="207"/>
      <c r="C48" s="116">
        <f t="shared" si="3"/>
        <v>14894.89</v>
      </c>
      <c r="D48" s="117">
        <f t="shared" si="3"/>
        <v>1926.2</v>
      </c>
      <c r="E48" s="117">
        <f t="shared" si="3"/>
        <v>673.13</v>
      </c>
      <c r="F48" s="117">
        <f t="shared" si="3"/>
        <v>74.11</v>
      </c>
      <c r="G48" s="118">
        <f t="shared" si="3"/>
        <v>25.88</v>
      </c>
    </row>
    <row r="49" spans="1:7" s="1" customFormat="1" ht="11.25" customHeight="1">
      <c r="A49" s="206">
        <v>125</v>
      </c>
      <c r="B49" s="207"/>
      <c r="C49" s="116">
        <f t="shared" si="3"/>
        <v>16081.59</v>
      </c>
      <c r="D49" s="117">
        <f t="shared" si="3"/>
        <v>2076.39</v>
      </c>
      <c r="E49" s="117">
        <f t="shared" si="3"/>
        <v>725</v>
      </c>
      <c r="F49" s="117">
        <f t="shared" si="3"/>
        <v>79.68</v>
      </c>
      <c r="G49" s="118">
        <f t="shared" si="3"/>
        <v>27.81</v>
      </c>
    </row>
    <row r="50" spans="1:7" s="1" customFormat="1" ht="11.25" customHeight="1">
      <c r="A50" s="206">
        <v>130</v>
      </c>
      <c r="B50" s="207"/>
      <c r="C50" s="116">
        <f t="shared" si="3"/>
        <v>17311.95</v>
      </c>
      <c r="D50" s="117">
        <f t="shared" si="3"/>
        <v>2231.9</v>
      </c>
      <c r="E50" s="117">
        <f t="shared" si="3"/>
        <v>778.66</v>
      </c>
      <c r="F50" s="117">
        <f t="shared" si="3"/>
        <v>85.44</v>
      </c>
      <c r="G50" s="118">
        <f t="shared" si="3"/>
        <v>29.8</v>
      </c>
    </row>
    <row r="51" spans="1:7" s="1" customFormat="1" ht="11.25" customHeight="1">
      <c r="A51" s="206">
        <v>135</v>
      </c>
      <c r="B51" s="207"/>
      <c r="C51" s="116">
        <f t="shared" si="3"/>
        <v>18585.89</v>
      </c>
      <c r="D51" s="117">
        <f t="shared" si="3"/>
        <v>2392.71</v>
      </c>
      <c r="E51" s="117">
        <f t="shared" si="3"/>
        <v>834.11</v>
      </c>
      <c r="F51" s="117">
        <f t="shared" si="3"/>
        <v>91.38</v>
      </c>
      <c r="G51" s="118">
        <f t="shared" si="3"/>
        <v>31.85</v>
      </c>
    </row>
    <row r="52" spans="1:7" s="1" customFormat="1" ht="11.25" customHeight="1">
      <c r="A52" s="206">
        <v>140</v>
      </c>
      <c r="B52" s="207"/>
      <c r="C52" s="116">
        <f t="shared" si="3"/>
        <v>19903.31</v>
      </c>
      <c r="D52" s="117">
        <f t="shared" si="3"/>
        <v>2558.82</v>
      </c>
      <c r="E52" s="117">
        <f t="shared" si="3"/>
        <v>891.34</v>
      </c>
      <c r="F52" s="117">
        <f t="shared" si="3"/>
        <v>97.5</v>
      </c>
      <c r="G52" s="118">
        <f t="shared" si="3"/>
        <v>33.96</v>
      </c>
    </row>
    <row r="53" spans="1:7" s="1" customFormat="1" ht="11.25" customHeight="1">
      <c r="A53" s="206">
        <v>145</v>
      </c>
      <c r="B53" s="207"/>
      <c r="C53" s="116">
        <f t="shared" si="3"/>
        <v>21264.13</v>
      </c>
      <c r="D53" s="117">
        <f t="shared" si="3"/>
        <v>2730.19</v>
      </c>
      <c r="E53" s="117">
        <f t="shared" si="3"/>
        <v>950.36</v>
      </c>
      <c r="F53" s="117">
        <f t="shared" si="3"/>
        <v>103.8</v>
      </c>
      <c r="G53" s="118">
        <f t="shared" si="3"/>
        <v>36.13</v>
      </c>
    </row>
    <row r="54" spans="1:7" s="1" customFormat="1" ht="11.25" customHeight="1">
      <c r="A54" s="206">
        <v>150</v>
      </c>
      <c r="B54" s="207"/>
      <c r="C54" s="116">
        <f t="shared" si="3"/>
        <v>22668.29</v>
      </c>
      <c r="D54" s="117">
        <f t="shared" si="3"/>
        <v>2906.83</v>
      </c>
      <c r="E54" s="117">
        <f t="shared" si="3"/>
        <v>1011.15</v>
      </c>
      <c r="F54" s="117">
        <f t="shared" si="3"/>
        <v>110.29</v>
      </c>
      <c r="G54" s="118">
        <f t="shared" si="3"/>
        <v>38.37</v>
      </c>
    </row>
    <row r="55" spans="1:7" s="1" customFormat="1" ht="11.25" customHeight="1">
      <c r="A55" s="206">
        <v>155</v>
      </c>
      <c r="B55" s="207"/>
      <c r="C55" s="116">
        <f aca="true" t="shared" si="4" ref="C55:G70">ROUND((0.0126+(0.01739-0.1087*C$3/1000)/(($A55/60000)/((PI()*(C$3/1000)^2)/4))^0.5)*((1000/(C$3/1000)))*((($A55/60000)/((PI()*(C$3/1000)^2)/4))^2/(2*9.8)),2)</f>
        <v>24115.69</v>
      </c>
      <c r="D55" s="117">
        <f t="shared" si="4"/>
        <v>3088.72</v>
      </c>
      <c r="E55" s="117">
        <f t="shared" si="4"/>
        <v>1073.7</v>
      </c>
      <c r="F55" s="117">
        <f t="shared" si="4"/>
        <v>116.95</v>
      </c>
      <c r="G55" s="118">
        <f t="shared" si="4"/>
        <v>40.67</v>
      </c>
    </row>
    <row r="56" spans="1:7" s="1" customFormat="1" ht="11.25" customHeight="1">
      <c r="A56" s="206">
        <v>160</v>
      </c>
      <c r="B56" s="207"/>
      <c r="C56" s="116">
        <f t="shared" si="4"/>
        <v>25606.29</v>
      </c>
      <c r="D56" s="117">
        <f t="shared" si="4"/>
        <v>3275.85</v>
      </c>
      <c r="E56" s="117">
        <f t="shared" si="4"/>
        <v>1138.02</v>
      </c>
      <c r="F56" s="117">
        <f t="shared" si="4"/>
        <v>123.8</v>
      </c>
      <c r="G56" s="118">
        <f t="shared" si="4"/>
        <v>43.02</v>
      </c>
    </row>
    <row r="57" spans="1:7" s="1" customFormat="1" ht="11.25" customHeight="1">
      <c r="A57" s="206">
        <v>165</v>
      </c>
      <c r="B57" s="207"/>
      <c r="C57" s="116">
        <f t="shared" si="4"/>
        <v>27140.01</v>
      </c>
      <c r="D57" s="117">
        <f t="shared" si="4"/>
        <v>3468.2</v>
      </c>
      <c r="E57" s="117">
        <f t="shared" si="4"/>
        <v>1204.11</v>
      </c>
      <c r="F57" s="117">
        <f t="shared" si="4"/>
        <v>130.82</v>
      </c>
      <c r="G57" s="118">
        <f t="shared" si="4"/>
        <v>45.44</v>
      </c>
    </row>
    <row r="58" spans="1:7" s="1" customFormat="1" ht="11.25" customHeight="1">
      <c r="A58" s="206">
        <v>170</v>
      </c>
      <c r="B58" s="207"/>
      <c r="C58" s="116">
        <f t="shared" si="4"/>
        <v>28716.78</v>
      </c>
      <c r="D58" s="117">
        <f t="shared" si="4"/>
        <v>3665.77</v>
      </c>
      <c r="E58" s="117">
        <f t="shared" si="4"/>
        <v>1271.94</v>
      </c>
      <c r="F58" s="117">
        <f t="shared" si="4"/>
        <v>138.02</v>
      </c>
      <c r="G58" s="118">
        <f t="shared" si="4"/>
        <v>47.92</v>
      </c>
    </row>
    <row r="59" spans="1:7" s="1" customFormat="1" ht="11.25" customHeight="1">
      <c r="A59" s="206">
        <v>175</v>
      </c>
      <c r="B59" s="207"/>
      <c r="C59" s="116">
        <f t="shared" si="4"/>
        <v>30336.55</v>
      </c>
      <c r="D59" s="117">
        <f t="shared" si="4"/>
        <v>3868.55</v>
      </c>
      <c r="E59" s="117">
        <f t="shared" si="4"/>
        <v>1341.53</v>
      </c>
      <c r="F59" s="117">
        <f t="shared" si="4"/>
        <v>145.4</v>
      </c>
      <c r="G59" s="118">
        <f t="shared" si="4"/>
        <v>50.46</v>
      </c>
    </row>
    <row r="60" spans="1:7" s="1" customFormat="1" ht="11.25" customHeight="1">
      <c r="A60" s="206">
        <v>180</v>
      </c>
      <c r="B60" s="207"/>
      <c r="C60" s="116">
        <f t="shared" si="4"/>
        <v>31999.25</v>
      </c>
      <c r="D60" s="117">
        <f t="shared" si="4"/>
        <v>4076.51</v>
      </c>
      <c r="E60" s="117">
        <f t="shared" si="4"/>
        <v>1412.87</v>
      </c>
      <c r="F60" s="117">
        <f t="shared" si="4"/>
        <v>152.96</v>
      </c>
      <c r="G60" s="118">
        <f t="shared" si="4"/>
        <v>53.05</v>
      </c>
    </row>
    <row r="61" spans="1:7" s="1" customFormat="1" ht="11.25" customHeight="1">
      <c r="A61" s="206">
        <v>185</v>
      </c>
      <c r="B61" s="207"/>
      <c r="C61" s="116">
        <f t="shared" si="4"/>
        <v>33704.84</v>
      </c>
      <c r="D61" s="117">
        <f t="shared" si="4"/>
        <v>4289.67</v>
      </c>
      <c r="E61" s="117">
        <f t="shared" si="4"/>
        <v>1485.95</v>
      </c>
      <c r="F61" s="117">
        <f t="shared" si="4"/>
        <v>160.69</v>
      </c>
      <c r="G61" s="118">
        <f t="shared" si="4"/>
        <v>55.71</v>
      </c>
    </row>
    <row r="62" spans="1:7" s="1" customFormat="1" ht="11.25" customHeight="1">
      <c r="A62" s="206">
        <v>190</v>
      </c>
      <c r="B62" s="207"/>
      <c r="C62" s="116">
        <f t="shared" si="4"/>
        <v>35453.26</v>
      </c>
      <c r="D62" s="117">
        <f t="shared" si="4"/>
        <v>4508</v>
      </c>
      <c r="E62" s="117">
        <f t="shared" si="4"/>
        <v>1560.77</v>
      </c>
      <c r="F62" s="117">
        <f t="shared" si="4"/>
        <v>168.6</v>
      </c>
      <c r="G62" s="118">
        <f t="shared" si="4"/>
        <v>58.43</v>
      </c>
    </row>
    <row r="63" spans="1:7" s="1" customFormat="1" ht="11.25" customHeight="1">
      <c r="A63" s="206">
        <v>195</v>
      </c>
      <c r="B63" s="207"/>
      <c r="C63" s="116">
        <f t="shared" si="4"/>
        <v>37244.46</v>
      </c>
      <c r="D63" s="117">
        <f t="shared" si="4"/>
        <v>4731.5</v>
      </c>
      <c r="E63" s="117">
        <f t="shared" si="4"/>
        <v>1637.33</v>
      </c>
      <c r="F63" s="117">
        <f t="shared" si="4"/>
        <v>176.69</v>
      </c>
      <c r="G63" s="118">
        <f t="shared" si="4"/>
        <v>61.2</v>
      </c>
    </row>
    <row r="64" spans="1:7" s="1" customFormat="1" ht="11.25" customHeight="1">
      <c r="A64" s="206">
        <v>200</v>
      </c>
      <c r="B64" s="207"/>
      <c r="C64" s="116">
        <f t="shared" si="4"/>
        <v>39078.39</v>
      </c>
      <c r="D64" s="117">
        <f t="shared" si="4"/>
        <v>4960.17</v>
      </c>
      <c r="E64" s="117">
        <f t="shared" si="4"/>
        <v>1715.62</v>
      </c>
      <c r="F64" s="117">
        <f t="shared" si="4"/>
        <v>184.95</v>
      </c>
      <c r="G64" s="118">
        <f t="shared" si="4"/>
        <v>64.04</v>
      </c>
    </row>
    <row r="65" spans="1:7" s="1" customFormat="1" ht="11.25" customHeight="1">
      <c r="A65" s="206">
        <v>210</v>
      </c>
      <c r="B65" s="207"/>
      <c r="C65" s="116">
        <f t="shared" si="4"/>
        <v>42874.25</v>
      </c>
      <c r="D65" s="117">
        <f t="shared" si="4"/>
        <v>5432.94</v>
      </c>
      <c r="E65" s="117">
        <f t="shared" si="4"/>
        <v>1877.39</v>
      </c>
      <c r="F65" s="117">
        <f t="shared" si="4"/>
        <v>202</v>
      </c>
      <c r="G65" s="118">
        <f t="shared" si="4"/>
        <v>69.88</v>
      </c>
    </row>
    <row r="66" spans="1:7" s="1" customFormat="1" ht="11.25" customHeight="1">
      <c r="A66" s="206">
        <v>220</v>
      </c>
      <c r="B66" s="207"/>
      <c r="C66" s="116">
        <f t="shared" si="4"/>
        <v>46840.5</v>
      </c>
      <c r="D66" s="117">
        <f t="shared" si="4"/>
        <v>5926.26</v>
      </c>
      <c r="E66" s="117">
        <f t="shared" si="4"/>
        <v>2046.06</v>
      </c>
      <c r="F66" s="117">
        <f t="shared" si="4"/>
        <v>219.74</v>
      </c>
      <c r="G66" s="118">
        <f t="shared" si="4"/>
        <v>75.97</v>
      </c>
    </row>
    <row r="67" spans="1:7" s="1" customFormat="1" ht="11.25" customHeight="1">
      <c r="A67" s="206">
        <v>230</v>
      </c>
      <c r="B67" s="207"/>
      <c r="C67" s="116">
        <f t="shared" si="4"/>
        <v>50976.78</v>
      </c>
      <c r="D67" s="117">
        <f t="shared" si="4"/>
        <v>6440.07</v>
      </c>
      <c r="E67" s="117">
        <f t="shared" si="4"/>
        <v>2221.61</v>
      </c>
      <c r="F67" s="117">
        <f t="shared" si="4"/>
        <v>238.18</v>
      </c>
      <c r="G67" s="118">
        <f t="shared" si="4"/>
        <v>82.28</v>
      </c>
    </row>
    <row r="68" spans="1:7" s="1" customFormat="1" ht="11.25" customHeight="1">
      <c r="A68" s="206">
        <v>240</v>
      </c>
      <c r="B68" s="207"/>
      <c r="C68" s="116">
        <f t="shared" si="4"/>
        <v>55282.8</v>
      </c>
      <c r="D68" s="117">
        <f t="shared" si="4"/>
        <v>6974.32</v>
      </c>
      <c r="E68" s="117">
        <f t="shared" si="4"/>
        <v>2404.01</v>
      </c>
      <c r="F68" s="117">
        <f t="shared" si="4"/>
        <v>257.31</v>
      </c>
      <c r="G68" s="118">
        <f t="shared" si="4"/>
        <v>88.83</v>
      </c>
    </row>
    <row r="69" spans="1:7" s="1" customFormat="1" ht="11.25" customHeight="1">
      <c r="A69" s="206">
        <v>250</v>
      </c>
      <c r="B69" s="207"/>
      <c r="C69" s="116">
        <f t="shared" si="4"/>
        <v>59758.26</v>
      </c>
      <c r="D69" s="117">
        <f t="shared" si="4"/>
        <v>7528.96</v>
      </c>
      <c r="E69" s="117">
        <f t="shared" si="4"/>
        <v>2593.25</v>
      </c>
      <c r="F69" s="117">
        <f t="shared" si="4"/>
        <v>277.13</v>
      </c>
      <c r="G69" s="118">
        <f t="shared" si="4"/>
        <v>95.61</v>
      </c>
    </row>
    <row r="70" spans="1:7" s="1" customFormat="1" ht="11.25" customHeight="1">
      <c r="A70" s="212">
        <v>260</v>
      </c>
      <c r="B70" s="213"/>
      <c r="C70" s="119">
        <f t="shared" si="4"/>
        <v>64402.9</v>
      </c>
      <c r="D70" s="120">
        <f t="shared" si="4"/>
        <v>8103.94</v>
      </c>
      <c r="E70" s="120">
        <f t="shared" si="4"/>
        <v>2789.3</v>
      </c>
      <c r="F70" s="120">
        <f t="shared" si="4"/>
        <v>297.63</v>
      </c>
      <c r="G70" s="121">
        <f t="shared" si="4"/>
        <v>102.62</v>
      </c>
    </row>
    <row r="71" spans="1:2" ht="13.5">
      <c r="A71" s="214"/>
      <c r="B71" s="214"/>
    </row>
    <row r="72" spans="1:2" ht="13.5">
      <c r="A72" s="214"/>
      <c r="B72" s="214"/>
    </row>
    <row r="73" spans="1:2" ht="13.5">
      <c r="A73" s="214"/>
      <c r="B73" s="214"/>
    </row>
    <row r="74" spans="1:2" ht="13.5">
      <c r="A74" s="214"/>
      <c r="B74" s="214"/>
    </row>
    <row r="75" spans="1:2" ht="13.5">
      <c r="A75" s="214"/>
      <c r="B75" s="214"/>
    </row>
    <row r="76" spans="1:2" ht="13.5">
      <c r="A76" s="214"/>
      <c r="B76" s="214"/>
    </row>
    <row r="77" spans="1:2" ht="13.5">
      <c r="A77" s="214"/>
      <c r="B77" s="214"/>
    </row>
    <row r="78" spans="1:2" ht="13.5">
      <c r="A78" s="2"/>
      <c r="B78" s="2"/>
    </row>
    <row r="79" spans="1:2" ht="13.5">
      <c r="A79" s="2"/>
      <c r="B79" s="2"/>
    </row>
    <row r="80" spans="1:2" ht="13.5">
      <c r="A80" s="2"/>
      <c r="B80" s="2"/>
    </row>
    <row r="81" spans="1:2" ht="13.5">
      <c r="A81" s="2"/>
      <c r="B81" s="2"/>
    </row>
    <row r="82" spans="1:2" ht="13.5">
      <c r="A82" s="2"/>
      <c r="B82" s="2"/>
    </row>
    <row r="83" spans="1:2" ht="13.5">
      <c r="A83" s="2"/>
      <c r="B83" s="2"/>
    </row>
  </sheetData>
  <sheetProtection/>
  <mergeCells count="79">
    <mergeCell ref="A20:B20"/>
    <mergeCell ref="A67:B67"/>
    <mergeCell ref="A77:B77"/>
    <mergeCell ref="A72:B72"/>
    <mergeCell ref="A73:B73"/>
    <mergeCell ref="A74:B74"/>
    <mergeCell ref="A75:B75"/>
    <mergeCell ref="A76:B76"/>
    <mergeCell ref="A60:B60"/>
    <mergeCell ref="A71:B71"/>
    <mergeCell ref="A61:B61"/>
    <mergeCell ref="A62:B62"/>
    <mergeCell ref="A63:B63"/>
    <mergeCell ref="A64:B64"/>
    <mergeCell ref="A69:B69"/>
    <mergeCell ref="A70:B70"/>
    <mergeCell ref="A65:B65"/>
    <mergeCell ref="A66:B66"/>
    <mergeCell ref="A49:B49"/>
    <mergeCell ref="A50:B50"/>
    <mergeCell ref="A68:B68"/>
    <mergeCell ref="A53:B53"/>
    <mergeCell ref="A54:B54"/>
    <mergeCell ref="A55:B55"/>
    <mergeCell ref="A56:B56"/>
    <mergeCell ref="A57:B57"/>
    <mergeCell ref="A58:B58"/>
    <mergeCell ref="A59:B59"/>
    <mergeCell ref="A43:B43"/>
    <mergeCell ref="A44:B44"/>
    <mergeCell ref="A45:B45"/>
    <mergeCell ref="A46:B46"/>
    <mergeCell ref="A47:B47"/>
    <mergeCell ref="A48:B48"/>
    <mergeCell ref="A33:B33"/>
    <mergeCell ref="A34:B34"/>
    <mergeCell ref="A51:B51"/>
    <mergeCell ref="A52:B52"/>
    <mergeCell ref="A37:B37"/>
    <mergeCell ref="A38:B38"/>
    <mergeCell ref="A39:B39"/>
    <mergeCell ref="A40:B40"/>
    <mergeCell ref="A41:B41"/>
    <mergeCell ref="A42:B42"/>
    <mergeCell ref="A27:B27"/>
    <mergeCell ref="A28:B28"/>
    <mergeCell ref="A29:B29"/>
    <mergeCell ref="A30:B30"/>
    <mergeCell ref="A31:B31"/>
    <mergeCell ref="A32:B32"/>
    <mergeCell ref="A16:B16"/>
    <mergeCell ref="A17:B17"/>
    <mergeCell ref="A35:B35"/>
    <mergeCell ref="A36:B36"/>
    <mergeCell ref="A21:B21"/>
    <mergeCell ref="A22:B22"/>
    <mergeCell ref="A23:B23"/>
    <mergeCell ref="A24:B24"/>
    <mergeCell ref="A25:B25"/>
    <mergeCell ref="A26:B26"/>
    <mergeCell ref="A18:B18"/>
    <mergeCell ref="A19:B19"/>
    <mergeCell ref="A9:B9"/>
    <mergeCell ref="A10:B10"/>
    <mergeCell ref="A11:B11"/>
    <mergeCell ref="A7:B7"/>
    <mergeCell ref="A12:B12"/>
    <mergeCell ref="A13:B13"/>
    <mergeCell ref="A14:B14"/>
    <mergeCell ref="A15:B15"/>
    <mergeCell ref="A1:G1"/>
    <mergeCell ref="G3:G4"/>
    <mergeCell ref="A5:B5"/>
    <mergeCell ref="A6:B6"/>
    <mergeCell ref="F3:F4"/>
    <mergeCell ref="A8:B8"/>
    <mergeCell ref="C3:C4"/>
    <mergeCell ref="D3:D4"/>
    <mergeCell ref="E3:E4"/>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G21"/>
  <sheetViews>
    <sheetView zoomScalePageLayoutView="0" workbookViewId="0" topLeftCell="A1">
      <selection activeCell="E22" sqref="E22"/>
    </sheetView>
  </sheetViews>
  <sheetFormatPr defaultColWidth="9.00390625" defaultRowHeight="13.5"/>
  <cols>
    <col min="1" max="1" width="15.625" style="0" customWidth="1"/>
    <col min="2" max="3" width="9.625" style="2" customWidth="1"/>
    <col min="4" max="6" width="9.625" style="0" customWidth="1"/>
    <col min="7" max="7" width="19.625" style="0" customWidth="1"/>
  </cols>
  <sheetData>
    <row r="2" spans="1:7" ht="13.5">
      <c r="A2" s="201" t="s">
        <v>58</v>
      </c>
      <c r="B2" s="201"/>
      <c r="C2" s="201"/>
      <c r="D2" s="201"/>
      <c r="E2" s="201"/>
      <c r="F2" s="201"/>
      <c r="G2" s="201"/>
    </row>
    <row r="3" ht="9" customHeight="1"/>
    <row r="4" spans="1:7" ht="27" customHeight="1" thickBot="1">
      <c r="A4" s="12" t="s">
        <v>0</v>
      </c>
      <c r="B4" s="10">
        <v>13</v>
      </c>
      <c r="C4" s="10">
        <v>20</v>
      </c>
      <c r="D4" s="10">
        <v>25</v>
      </c>
      <c r="E4" s="10">
        <v>40</v>
      </c>
      <c r="F4" s="10">
        <v>50</v>
      </c>
      <c r="G4" s="11" t="s">
        <v>13</v>
      </c>
    </row>
    <row r="5" spans="1:7" ht="27" customHeight="1" thickTop="1">
      <c r="A5" s="8" t="s">
        <v>78</v>
      </c>
      <c r="B5" s="13" t="s">
        <v>70</v>
      </c>
      <c r="C5" s="14">
        <v>2.5</v>
      </c>
      <c r="D5" s="14">
        <v>3.5</v>
      </c>
      <c r="E5" s="14">
        <v>5.2</v>
      </c>
      <c r="F5" s="14">
        <v>8</v>
      </c>
      <c r="G5" s="9"/>
    </row>
    <row r="6" spans="1:7" ht="27" customHeight="1">
      <c r="A6" s="8" t="s">
        <v>77</v>
      </c>
      <c r="B6" s="13" t="s">
        <v>70</v>
      </c>
      <c r="C6" s="14" t="s">
        <v>70</v>
      </c>
      <c r="D6" s="14" t="s">
        <v>70</v>
      </c>
      <c r="E6" s="14">
        <v>0.3</v>
      </c>
      <c r="F6" s="14">
        <v>0.3</v>
      </c>
      <c r="G6" s="9"/>
    </row>
    <row r="7" spans="1:7" ht="27" customHeight="1">
      <c r="A7" s="122" t="s">
        <v>76</v>
      </c>
      <c r="B7" s="123">
        <v>0.5</v>
      </c>
      <c r="C7" s="124">
        <v>0.5</v>
      </c>
      <c r="D7" s="124">
        <v>0.5</v>
      </c>
      <c r="E7" s="124">
        <v>1</v>
      </c>
      <c r="F7" s="124">
        <v>1</v>
      </c>
      <c r="G7" s="125"/>
    </row>
    <row r="8" spans="1:7" ht="27" customHeight="1">
      <c r="A8" s="126" t="s">
        <v>71</v>
      </c>
      <c r="B8" s="127">
        <v>1.5</v>
      </c>
      <c r="C8" s="128">
        <v>2</v>
      </c>
      <c r="D8" s="128">
        <v>3</v>
      </c>
      <c r="E8" s="128" t="s">
        <v>73</v>
      </c>
      <c r="F8" s="128" t="s">
        <v>74</v>
      </c>
      <c r="G8" s="129"/>
    </row>
    <row r="9" spans="1:7" ht="27" customHeight="1">
      <c r="A9" s="3" t="s">
        <v>72</v>
      </c>
      <c r="B9" s="15">
        <v>3</v>
      </c>
      <c r="C9" s="16">
        <v>8</v>
      </c>
      <c r="D9" s="16">
        <v>8</v>
      </c>
      <c r="E9" s="16" t="s">
        <v>70</v>
      </c>
      <c r="F9" s="16" t="s">
        <v>70</v>
      </c>
      <c r="G9" s="4"/>
    </row>
    <row r="10" spans="1:7" ht="27" customHeight="1">
      <c r="A10" s="6" t="s">
        <v>75</v>
      </c>
      <c r="B10" s="17" t="s">
        <v>70</v>
      </c>
      <c r="C10" s="18" t="s">
        <v>70</v>
      </c>
      <c r="D10" s="18" t="s">
        <v>70</v>
      </c>
      <c r="E10" s="18">
        <v>0.3</v>
      </c>
      <c r="F10" s="18">
        <v>0.4</v>
      </c>
      <c r="G10" s="131"/>
    </row>
    <row r="11" spans="1:7" ht="27" customHeight="1">
      <c r="A11" s="8" t="s">
        <v>19</v>
      </c>
      <c r="B11" s="13">
        <v>4</v>
      </c>
      <c r="C11" s="14">
        <v>8</v>
      </c>
      <c r="D11" s="14">
        <v>12</v>
      </c>
      <c r="E11" s="14">
        <v>20</v>
      </c>
      <c r="F11" s="14">
        <v>20</v>
      </c>
      <c r="G11" s="130"/>
    </row>
    <row r="12" spans="1:7" ht="27" customHeight="1">
      <c r="A12" s="3" t="s">
        <v>3</v>
      </c>
      <c r="B12" s="15">
        <v>2.7</v>
      </c>
      <c r="C12" s="16">
        <v>5</v>
      </c>
      <c r="D12" s="16">
        <v>6.1</v>
      </c>
      <c r="E12" s="16">
        <v>8</v>
      </c>
      <c r="F12" s="16">
        <v>9.6</v>
      </c>
      <c r="G12" s="5"/>
    </row>
    <row r="13" spans="1:7" ht="27" customHeight="1">
      <c r="A13" s="3" t="s">
        <v>20</v>
      </c>
      <c r="B13" s="15">
        <v>5.2</v>
      </c>
      <c r="C13" s="16">
        <v>8.6</v>
      </c>
      <c r="D13" s="16">
        <v>13.6</v>
      </c>
      <c r="E13" s="16">
        <v>24.8</v>
      </c>
      <c r="F13" s="16">
        <v>72</v>
      </c>
      <c r="G13" s="5"/>
    </row>
    <row r="14" spans="1:7" ht="27" customHeight="1">
      <c r="A14" s="6" t="s">
        <v>2</v>
      </c>
      <c r="B14" s="17">
        <v>3</v>
      </c>
      <c r="C14" s="18">
        <v>8</v>
      </c>
      <c r="D14" s="18">
        <v>8</v>
      </c>
      <c r="E14" s="18" t="s">
        <v>70</v>
      </c>
      <c r="F14" s="18" t="s">
        <v>70</v>
      </c>
      <c r="G14" s="7"/>
    </row>
    <row r="20" spans="1:7" ht="13.5">
      <c r="A20" s="19" t="s">
        <v>21</v>
      </c>
      <c r="B20" s="215" t="s">
        <v>79</v>
      </c>
      <c r="C20" s="216"/>
      <c r="D20" s="217"/>
      <c r="E20" s="217"/>
      <c r="F20" s="217"/>
      <c r="G20" s="217"/>
    </row>
    <row r="21" spans="1:7" ht="13.5">
      <c r="A21" s="20"/>
      <c r="B21" s="217"/>
      <c r="C21" s="217"/>
      <c r="D21" s="217"/>
      <c r="E21" s="217"/>
      <c r="F21" s="217"/>
      <c r="G21" s="217"/>
    </row>
  </sheetData>
  <sheetProtection/>
  <mergeCells count="2">
    <mergeCell ref="A2:G2"/>
    <mergeCell ref="B20:G21"/>
  </mergeCells>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03388</dc:creator>
  <cp:keywords/>
  <dc:description/>
  <cp:lastModifiedBy>蒲郡市</cp:lastModifiedBy>
  <cp:lastPrinted>2014-05-21T03:12:19Z</cp:lastPrinted>
  <dcterms:created xsi:type="dcterms:W3CDTF">2014-01-07T08:01:28Z</dcterms:created>
  <dcterms:modified xsi:type="dcterms:W3CDTF">2022-04-22T07:28:21Z</dcterms:modified>
  <cp:category/>
  <cp:version/>
  <cp:contentType/>
  <cp:contentStatus/>
</cp:coreProperties>
</file>